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9 Wirtschaft und Wissen\40000_Oekonomie_intern\32501 TBN FORSTBAR\Handbuch-Anleitungen\Formular\"/>
    </mc:Choice>
  </mc:AlternateContent>
  <xr:revisionPtr revIDLastSave="0" documentId="13_ncr:1_{5ABF3123-B960-4C25-8ED4-A0C3BE5D60A7}" xr6:coauthVersionLast="47" xr6:coauthVersionMax="47" xr10:uidLastSave="{00000000-0000-0000-0000-000000000000}"/>
  <bookViews>
    <workbookView minimized="1" xWindow="3624" yWindow="3624" windowWidth="17280" windowHeight="8964" activeTab="1" xr2:uid="{00000000-000D-0000-FFFF-FFFF00000000}"/>
  </bookViews>
  <sheets>
    <sheet name="Données de base" sheetId="3" r:id="rId1"/>
    <sheet name="Ventes" sheetId="1" r:id="rId2"/>
    <sheet name="Export" sheetId="2" r:id="rId3"/>
    <sheet name="kWh par m3v" sheetId="4" r:id="rId4"/>
  </sheets>
  <definedNames>
    <definedName name="_xlnm._FilterDatabase" localSheetId="0" hidden="1">'Données de base'!$A$6:$A$16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6" i="1" l="1"/>
  <c r="L66" i="1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74" i="2"/>
  <c r="N165" i="2"/>
  <c r="N166" i="2"/>
  <c r="N167" i="2"/>
  <c r="N168" i="2"/>
  <c r="N169" i="2"/>
  <c r="N170" i="2"/>
  <c r="N171" i="2"/>
  <c r="N172" i="2"/>
  <c r="N173" i="2"/>
  <c r="N164" i="2"/>
  <c r="N155" i="2"/>
  <c r="N156" i="2"/>
  <c r="N157" i="2"/>
  <c r="N158" i="2"/>
  <c r="N159" i="2"/>
  <c r="N160" i="2"/>
  <c r="N161" i="2"/>
  <c r="N162" i="2"/>
  <c r="N163" i="2"/>
  <c r="N154" i="2"/>
  <c r="N145" i="2"/>
  <c r="N146" i="2"/>
  <c r="N147" i="2"/>
  <c r="N148" i="2"/>
  <c r="N149" i="2"/>
  <c r="N150" i="2"/>
  <c r="N151" i="2"/>
  <c r="N152" i="2"/>
  <c r="N153" i="2"/>
  <c r="N144" i="2"/>
  <c r="N61" i="2"/>
  <c r="N62" i="2"/>
  <c r="N63" i="2"/>
  <c r="N64" i="2"/>
  <c r="N65" i="2"/>
  <c r="N66" i="2"/>
  <c r="N67" i="2"/>
  <c r="N68" i="2"/>
  <c r="N69" i="2"/>
  <c r="N60" i="2"/>
  <c r="N51" i="2"/>
  <c r="N52" i="2"/>
  <c r="N53" i="2"/>
  <c r="N54" i="2"/>
  <c r="N55" i="2"/>
  <c r="N56" i="2"/>
  <c r="N57" i="2"/>
  <c r="N58" i="2"/>
  <c r="N59" i="2"/>
  <c r="N50" i="2"/>
  <c r="N70" i="2"/>
  <c r="N71" i="2"/>
  <c r="N72" i="2"/>
  <c r="N73" i="2"/>
  <c r="N74" i="2"/>
  <c r="N75" i="2"/>
  <c r="N76" i="2"/>
  <c r="N77" i="2"/>
  <c r="N78" i="2"/>
  <c r="N79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27" i="2"/>
  <c r="N118" i="2"/>
  <c r="N119" i="2"/>
  <c r="N120" i="2"/>
  <c r="N121" i="2"/>
  <c r="N122" i="2"/>
  <c r="N123" i="2"/>
  <c r="N124" i="2"/>
  <c r="N125" i="2"/>
  <c r="N126" i="2"/>
  <c r="N117" i="2"/>
  <c r="N108" i="2"/>
  <c r="N109" i="2"/>
  <c r="N110" i="2"/>
  <c r="N111" i="2"/>
  <c r="N112" i="2"/>
  <c r="N113" i="2"/>
  <c r="N114" i="2"/>
  <c r="N115" i="2"/>
  <c r="N116" i="2"/>
  <c r="N107" i="2"/>
  <c r="N98" i="2"/>
  <c r="N99" i="2"/>
  <c r="N100" i="2"/>
  <c r="N101" i="2"/>
  <c r="N102" i="2"/>
  <c r="N103" i="2"/>
  <c r="N104" i="2"/>
  <c r="N105" i="2"/>
  <c r="N106" i="2"/>
  <c r="N97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80" i="2"/>
  <c r="N14" i="2"/>
  <c r="N15" i="2"/>
  <c r="N16" i="2"/>
  <c r="N17" i="2"/>
  <c r="N18" i="2"/>
  <c r="N19" i="2"/>
  <c r="N20" i="2"/>
  <c r="N21" i="2"/>
  <c r="N22" i="2"/>
  <c r="H183" i="2"/>
  <c r="H184" i="2"/>
  <c r="H185" i="2"/>
  <c r="H186" i="2"/>
  <c r="G183" i="2"/>
  <c r="G184" i="2"/>
  <c r="G185" i="2"/>
  <c r="G186" i="2"/>
  <c r="F186" i="2"/>
  <c r="F184" i="2"/>
  <c r="D186" i="2"/>
  <c r="D185" i="2"/>
  <c r="D184" i="2"/>
  <c r="F139" i="2"/>
  <c r="F140" i="2"/>
  <c r="H138" i="2"/>
  <c r="H139" i="2"/>
  <c r="H140" i="2"/>
  <c r="G137" i="2"/>
  <c r="G138" i="2"/>
  <c r="G139" i="2"/>
  <c r="G140" i="2"/>
  <c r="F138" i="2"/>
  <c r="F137" i="2"/>
  <c r="D140" i="2"/>
  <c r="D139" i="2"/>
  <c r="D137" i="2"/>
  <c r="D138" i="2"/>
  <c r="H90" i="2"/>
  <c r="H91" i="2"/>
  <c r="H92" i="2"/>
  <c r="H93" i="2"/>
  <c r="G89" i="2"/>
  <c r="G90" i="2"/>
  <c r="G91" i="2"/>
  <c r="G92" i="2"/>
  <c r="G93" i="2"/>
  <c r="G94" i="2"/>
  <c r="G95" i="2"/>
  <c r="G96" i="2"/>
  <c r="F93" i="2"/>
  <c r="F92" i="2"/>
  <c r="F91" i="2"/>
  <c r="F90" i="2"/>
  <c r="D93" i="2"/>
  <c r="D92" i="2"/>
  <c r="D91" i="2"/>
  <c r="D90" i="2"/>
  <c r="A97" i="2" a="1"/>
  <c r="A97" i="2" s="1"/>
  <c r="A98" i="2" a="1"/>
  <c r="A98" i="2" s="1"/>
  <c r="A99" i="2" a="1"/>
  <c r="A99" i="2" s="1"/>
  <c r="A100" i="2" a="1"/>
  <c r="A100" i="2"/>
  <c r="A101" i="2" a="1"/>
  <c r="A101" i="2" s="1"/>
  <c r="A102" i="2" a="1"/>
  <c r="A102" i="2" s="1"/>
  <c r="A103" i="2" a="1"/>
  <c r="A103" i="2" s="1"/>
  <c r="A104" i="2" a="1"/>
  <c r="A104" i="2" s="1"/>
  <c r="A105" i="2" a="1"/>
  <c r="A105" i="2" s="1"/>
  <c r="A106" i="2" a="1"/>
  <c r="A106" i="2" s="1"/>
  <c r="A107" i="2" a="1"/>
  <c r="A107" i="2" s="1"/>
  <c r="A108" i="2" a="1"/>
  <c r="A108" i="2" s="1"/>
  <c r="A109" i="2" a="1"/>
  <c r="A109" i="2" s="1"/>
  <c r="A110" i="2" a="1"/>
  <c r="A110" i="2" s="1"/>
  <c r="A111" i="2" a="1"/>
  <c r="A111" i="2" s="1"/>
  <c r="A112" i="2" a="1"/>
  <c r="A112" i="2" s="1"/>
  <c r="A113" i="2" a="1"/>
  <c r="A113" i="2" s="1"/>
  <c r="A114" i="2" a="1"/>
  <c r="A114" i="2" s="1"/>
  <c r="A115" i="2" a="1"/>
  <c r="A115" i="2" s="1"/>
  <c r="A116" i="2" a="1"/>
  <c r="A116" i="2" s="1"/>
  <c r="A117" i="2" a="1"/>
  <c r="A117" i="2" s="1"/>
  <c r="A118" i="2" a="1"/>
  <c r="A118" i="2" s="1"/>
  <c r="A119" i="2" a="1"/>
  <c r="A119" i="2" s="1"/>
  <c r="A120" i="2" a="1"/>
  <c r="A120" i="2" s="1"/>
  <c r="A121" i="2" a="1"/>
  <c r="A121" i="2" s="1"/>
  <c r="A122" i="2" a="1"/>
  <c r="A122" i="2" s="1"/>
  <c r="A123" i="2" a="1"/>
  <c r="A123" i="2" s="1"/>
  <c r="A124" i="2" a="1"/>
  <c r="A124" i="2" s="1"/>
  <c r="A125" i="2" a="1"/>
  <c r="A125" i="2" s="1"/>
  <c r="A126" i="2" a="1"/>
  <c r="A126" i="2" s="1"/>
  <c r="A127" i="2" a="1"/>
  <c r="A127" i="2" s="1"/>
  <c r="A128" i="2" a="1"/>
  <c r="A128" i="2" s="1"/>
  <c r="A129" i="2" a="1"/>
  <c r="A129" i="2" s="1"/>
  <c r="A130" i="2" a="1"/>
  <c r="A130" i="2" s="1"/>
  <c r="A131" i="2" a="1"/>
  <c r="A131" i="2" s="1"/>
  <c r="A132" i="2" a="1"/>
  <c r="A132" i="2" s="1"/>
  <c r="A133" i="2" a="1"/>
  <c r="A133" i="2" s="1"/>
  <c r="A134" i="2" a="1"/>
  <c r="A134" i="2" s="1"/>
  <c r="A135" i="2" a="1"/>
  <c r="A135" i="2" s="1"/>
  <c r="A136" i="2" a="1"/>
  <c r="A136" i="2" s="1"/>
  <c r="A137" i="2" a="1"/>
  <c r="A137" i="2" s="1"/>
  <c r="A138" i="2" a="1"/>
  <c r="A138" i="2" s="1"/>
  <c r="A139" i="2" a="1"/>
  <c r="A139" i="2" s="1"/>
  <c r="A140" i="2" a="1"/>
  <c r="A140" i="2"/>
  <c r="A141" i="2" a="1"/>
  <c r="A141" i="2" s="1"/>
  <c r="A142" i="2" a="1"/>
  <c r="A142" i="2" s="1"/>
  <c r="A143" i="2" a="1"/>
  <c r="A143" i="2" s="1"/>
  <c r="A144" i="2" a="1"/>
  <c r="A144" i="2" s="1"/>
  <c r="A145" i="2" a="1"/>
  <c r="A145" i="2" s="1"/>
  <c r="A146" i="2" a="1"/>
  <c r="A146" i="2" s="1"/>
  <c r="A147" i="2" a="1"/>
  <c r="A147" i="2" s="1"/>
  <c r="A148" i="2" a="1"/>
  <c r="A148" i="2" s="1"/>
  <c r="A149" i="2" a="1"/>
  <c r="A149" i="2" s="1"/>
  <c r="A150" i="2" a="1"/>
  <c r="A150" i="2" s="1"/>
  <c r="A151" i="2" a="1"/>
  <c r="A151" i="2" s="1"/>
  <c r="A152" i="2" a="1"/>
  <c r="A152" i="2" s="1"/>
  <c r="A153" i="2" a="1"/>
  <c r="A153" i="2" s="1"/>
  <c r="A154" i="2" a="1"/>
  <c r="A154" i="2" s="1"/>
  <c r="A155" i="2" a="1"/>
  <c r="A155" i="2" s="1"/>
  <c r="A156" i="2" a="1"/>
  <c r="A156" i="2" s="1"/>
  <c r="A157" i="2" a="1"/>
  <c r="A157" i="2" s="1"/>
  <c r="A158" i="2" a="1"/>
  <c r="A158" i="2" s="1"/>
  <c r="A159" i="2" a="1"/>
  <c r="A159" i="2" s="1"/>
  <c r="A160" i="2" a="1"/>
  <c r="A160" i="2" s="1"/>
  <c r="A161" i="2" a="1"/>
  <c r="A161" i="2" s="1"/>
  <c r="A162" i="2" a="1"/>
  <c r="A162" i="2" s="1"/>
  <c r="A163" i="2" a="1"/>
  <c r="A163" i="2" s="1"/>
  <c r="A164" i="2" a="1"/>
  <c r="A164" i="2"/>
  <c r="A165" i="2" a="1"/>
  <c r="A165" i="2" s="1"/>
  <c r="A166" i="2" a="1"/>
  <c r="A166" i="2" s="1"/>
  <c r="A167" i="2" a="1"/>
  <c r="A167" i="2" s="1"/>
  <c r="A168" i="2" a="1"/>
  <c r="A168" i="2" s="1"/>
  <c r="A169" i="2" a="1"/>
  <c r="A169" i="2" s="1"/>
  <c r="A170" i="2" a="1"/>
  <c r="A170" i="2" s="1"/>
  <c r="A171" i="2" a="1"/>
  <c r="A171" i="2" s="1"/>
  <c r="A172" i="2" a="1"/>
  <c r="A172" i="2" s="1"/>
  <c r="A173" i="2" a="1"/>
  <c r="A173" i="2" s="1"/>
  <c r="A174" i="2" a="1"/>
  <c r="A174" i="2" s="1"/>
  <c r="A175" i="2" a="1"/>
  <c r="A175" i="2" s="1"/>
  <c r="A176" i="2" a="1"/>
  <c r="A176" i="2" s="1"/>
  <c r="A177" i="2" a="1"/>
  <c r="A177" i="2" s="1"/>
  <c r="A178" i="2" a="1"/>
  <c r="A178" i="2" s="1"/>
  <c r="A179" i="2" a="1"/>
  <c r="A179" i="2" s="1"/>
  <c r="A180" i="2" a="1"/>
  <c r="A180" i="2" s="1"/>
  <c r="A181" i="2" a="1"/>
  <c r="A181" i="2" s="1"/>
  <c r="A182" i="2" a="1"/>
  <c r="A182" i="2" s="1"/>
  <c r="A183" i="2" a="1"/>
  <c r="A183" i="2" s="1"/>
  <c r="A184" i="2" a="1"/>
  <c r="A184" i="2" s="1"/>
  <c r="A185" i="2" a="1"/>
  <c r="A185" i="2" s="1"/>
  <c r="A186" i="2" a="1"/>
  <c r="A186" i="2" s="1"/>
  <c r="A187" i="2" a="1"/>
  <c r="A187" i="2" s="1"/>
  <c r="A188" i="2" a="1"/>
  <c r="A188" i="2" s="1"/>
  <c r="A189" i="2" a="1"/>
  <c r="A189" i="2" s="1"/>
  <c r="A190" i="2" a="1"/>
  <c r="A190" i="2" s="1"/>
  <c r="A91" i="2" a="1"/>
  <c r="A91" i="2" s="1"/>
  <c r="A92" i="2" a="1"/>
  <c r="A92" i="2" s="1"/>
  <c r="A93" i="2" a="1"/>
  <c r="A93" i="2" s="1"/>
  <c r="A94" i="2" a="1"/>
  <c r="A94" i="2" s="1"/>
  <c r="A95" i="2" a="1"/>
  <c r="A95" i="2" s="1"/>
  <c r="A96" i="2" a="1"/>
  <c r="A96" i="2" s="1"/>
  <c r="A90" i="2" a="1"/>
  <c r="A90" i="2" s="1"/>
  <c r="J186" i="2"/>
  <c r="K186" i="2"/>
  <c r="J184" i="2"/>
  <c r="K184" i="2"/>
  <c r="J140" i="2"/>
  <c r="K140" i="2"/>
  <c r="J138" i="2"/>
  <c r="K138" i="2"/>
  <c r="J93" i="2"/>
  <c r="K93" i="2"/>
  <c r="J91" i="2"/>
  <c r="K91" i="2"/>
  <c r="N47" i="2"/>
  <c r="N48" i="2"/>
  <c r="N49" i="2"/>
  <c r="G46" i="2"/>
  <c r="G45" i="2"/>
  <c r="G44" i="2"/>
  <c r="G43" i="2"/>
  <c r="H44" i="2"/>
  <c r="H45" i="2"/>
  <c r="H46" i="2"/>
  <c r="K46" i="2"/>
  <c r="K44" i="2"/>
  <c r="J44" i="2"/>
  <c r="J45" i="2"/>
  <c r="J46" i="2"/>
  <c r="A43" i="2" a="1"/>
  <c r="A43" i="2" s="1"/>
  <c r="A44" i="2" a="1"/>
  <c r="A44" i="2" s="1"/>
  <c r="A45" i="2" a="1"/>
  <c r="A45" i="2" s="1"/>
  <c r="A46" i="2" a="1"/>
  <c r="A46" i="2" s="1"/>
  <c r="D46" i="2"/>
  <c r="D45" i="2"/>
  <c r="D44" i="2"/>
  <c r="D43" i="2" l="1"/>
  <c r="D47" i="2"/>
  <c r="F46" i="2"/>
  <c r="F45" i="2"/>
  <c r="F43" i="2"/>
  <c r="F44" i="2"/>
  <c r="N33" i="2"/>
  <c r="N27" i="2"/>
  <c r="N30" i="2"/>
  <c r="N31" i="2"/>
  <c r="N12" i="2"/>
  <c r="G59" i="1"/>
  <c r="N45" i="2" s="1"/>
  <c r="L59" i="1"/>
  <c r="Q59" i="1"/>
  <c r="V59" i="1"/>
  <c r="G57" i="1"/>
  <c r="N43" i="2" s="1"/>
  <c r="L57" i="1"/>
  <c r="Q57" i="1"/>
  <c r="V57" i="1"/>
  <c r="V60" i="1"/>
  <c r="Q60" i="1"/>
  <c r="L60" i="1"/>
  <c r="L58" i="1"/>
  <c r="Q58" i="1"/>
  <c r="V58" i="1"/>
  <c r="G58" i="1"/>
  <c r="N44" i="2" s="1"/>
  <c r="G60" i="1"/>
  <c r="N46" i="2" s="1"/>
  <c r="V48" i="1"/>
  <c r="V49" i="1"/>
  <c r="V50" i="1"/>
  <c r="V51" i="1"/>
  <c r="V52" i="1"/>
  <c r="V53" i="1"/>
  <c r="V54" i="1"/>
  <c r="V55" i="1"/>
  <c r="V56" i="1"/>
  <c r="V47" i="1"/>
  <c r="Q48" i="1"/>
  <c r="Q49" i="1"/>
  <c r="Q50" i="1"/>
  <c r="Q51" i="1"/>
  <c r="Q52" i="1"/>
  <c r="Q53" i="1"/>
  <c r="Q54" i="1"/>
  <c r="Q55" i="1"/>
  <c r="Q56" i="1"/>
  <c r="Q47" i="1"/>
  <c r="L48" i="1"/>
  <c r="L49" i="1"/>
  <c r="L50" i="1"/>
  <c r="L51" i="1"/>
  <c r="L52" i="1"/>
  <c r="L53" i="1"/>
  <c r="L54" i="1"/>
  <c r="L55" i="1"/>
  <c r="L56" i="1"/>
  <c r="L47" i="1"/>
  <c r="G48" i="1"/>
  <c r="N34" i="2" s="1"/>
  <c r="G49" i="1"/>
  <c r="N35" i="2" s="1"/>
  <c r="G50" i="1"/>
  <c r="N36" i="2" s="1"/>
  <c r="G51" i="1"/>
  <c r="N37" i="2" s="1"/>
  <c r="G52" i="1"/>
  <c r="N38" i="2" s="1"/>
  <c r="G53" i="1"/>
  <c r="N39" i="2" s="1"/>
  <c r="G54" i="1"/>
  <c r="N40" i="2" s="1"/>
  <c r="G55" i="1"/>
  <c r="N41" i="2" s="1"/>
  <c r="G56" i="1"/>
  <c r="N42" i="2" s="1"/>
  <c r="G47" i="1"/>
  <c r="V34" i="1"/>
  <c r="V35" i="1"/>
  <c r="V36" i="1"/>
  <c r="V37" i="1"/>
  <c r="V38" i="1"/>
  <c r="V39" i="1"/>
  <c r="V40" i="1"/>
  <c r="V41" i="1"/>
  <c r="V42" i="1"/>
  <c r="V33" i="1"/>
  <c r="Q34" i="1"/>
  <c r="Q35" i="1"/>
  <c r="Q36" i="1"/>
  <c r="Q37" i="1"/>
  <c r="Q38" i="1"/>
  <c r="Q39" i="1"/>
  <c r="Q40" i="1"/>
  <c r="Q41" i="1"/>
  <c r="Q42" i="1"/>
  <c r="Q33" i="1"/>
  <c r="L34" i="1"/>
  <c r="L35" i="1"/>
  <c r="L36" i="1"/>
  <c r="L37" i="1"/>
  <c r="L38" i="1"/>
  <c r="L39" i="1"/>
  <c r="L40" i="1"/>
  <c r="L41" i="1"/>
  <c r="L42" i="1"/>
  <c r="L33" i="1"/>
  <c r="G34" i="1"/>
  <c r="N24" i="2" s="1"/>
  <c r="G35" i="1"/>
  <c r="N25" i="2" s="1"/>
  <c r="G36" i="1"/>
  <c r="N26" i="2" s="1"/>
  <c r="G37" i="1"/>
  <c r="G38" i="1"/>
  <c r="N28" i="2" s="1"/>
  <c r="G39" i="1"/>
  <c r="N29" i="2" s="1"/>
  <c r="G40" i="1"/>
  <c r="G41" i="1"/>
  <c r="G42" i="1"/>
  <c r="N32" i="2" s="1"/>
  <c r="G33" i="1"/>
  <c r="N23" i="2" s="1"/>
  <c r="V20" i="1"/>
  <c r="V21" i="1"/>
  <c r="V22" i="1"/>
  <c r="V23" i="1"/>
  <c r="V24" i="1"/>
  <c r="V25" i="1"/>
  <c r="V26" i="1"/>
  <c r="V27" i="1"/>
  <c r="V28" i="1"/>
  <c r="V19" i="1"/>
  <c r="Q20" i="1"/>
  <c r="Q21" i="1"/>
  <c r="Q22" i="1"/>
  <c r="Q23" i="1"/>
  <c r="Q24" i="1"/>
  <c r="Q25" i="1"/>
  <c r="Q26" i="1"/>
  <c r="Q27" i="1"/>
  <c r="Q28" i="1"/>
  <c r="Q19" i="1"/>
  <c r="L20" i="1"/>
  <c r="L21" i="1"/>
  <c r="L22" i="1"/>
  <c r="L23" i="1"/>
  <c r="L24" i="1"/>
  <c r="L25" i="1"/>
  <c r="L26" i="1"/>
  <c r="L27" i="1"/>
  <c r="L19" i="1"/>
  <c r="G20" i="1"/>
  <c r="G21" i="1"/>
  <c r="G22" i="1"/>
  <c r="G23" i="1"/>
  <c r="G24" i="1"/>
  <c r="G25" i="1"/>
  <c r="G26" i="1"/>
  <c r="G27" i="1"/>
  <c r="G28" i="1"/>
  <c r="G19" i="1"/>
  <c r="N13" i="2" s="1"/>
  <c r="G29" i="1"/>
  <c r="G5" i="1"/>
  <c r="N3" i="2" s="1"/>
  <c r="V6" i="1"/>
  <c r="V7" i="1"/>
  <c r="V8" i="1"/>
  <c r="V9" i="1"/>
  <c r="V10" i="1"/>
  <c r="V11" i="1"/>
  <c r="V12" i="1"/>
  <c r="V13" i="1"/>
  <c r="V14" i="1"/>
  <c r="V5" i="1"/>
  <c r="Q6" i="1"/>
  <c r="Q7" i="1"/>
  <c r="Q8" i="1"/>
  <c r="Q9" i="1"/>
  <c r="Q10" i="1"/>
  <c r="Q11" i="1"/>
  <c r="Q12" i="1"/>
  <c r="Q13" i="1"/>
  <c r="Q14" i="1"/>
  <c r="Q5" i="1"/>
  <c r="L6" i="1"/>
  <c r="L7" i="1"/>
  <c r="L8" i="1"/>
  <c r="L9" i="1"/>
  <c r="L10" i="1"/>
  <c r="L11" i="1"/>
  <c r="L12" i="1"/>
  <c r="L13" i="1"/>
  <c r="L14" i="1"/>
  <c r="L5" i="1"/>
  <c r="E15" i="1"/>
  <c r="T15" i="1"/>
  <c r="T29" i="1"/>
  <c r="V29" i="1" s="1"/>
  <c r="E29" i="1"/>
  <c r="E43" i="1"/>
  <c r="T43" i="1"/>
  <c r="T64" i="1"/>
  <c r="E64" i="1"/>
  <c r="G6" i="1"/>
  <c r="N4" i="2" s="1"/>
  <c r="G7" i="1"/>
  <c r="N5" i="2" s="1"/>
  <c r="G8" i="1"/>
  <c r="N6" i="2" s="1"/>
  <c r="G9" i="1"/>
  <c r="N7" i="2" s="1"/>
  <c r="G10" i="1"/>
  <c r="N8" i="2" s="1"/>
  <c r="G11" i="1"/>
  <c r="N9" i="2" s="1"/>
  <c r="G12" i="1"/>
  <c r="N10" i="2" s="1"/>
  <c r="G13" i="1"/>
  <c r="N11" i="2" s="1"/>
  <c r="G14" i="1"/>
  <c r="D190" i="2"/>
  <c r="D189" i="2"/>
  <c r="D188" i="2"/>
  <c r="D187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B58" i="4"/>
  <c r="C50" i="4"/>
  <c r="D48" i="4"/>
  <c r="B47" i="4"/>
  <c r="B46" i="4"/>
  <c r="B33" i="4"/>
  <c r="B31" i="4"/>
  <c r="D30" i="4"/>
  <c r="C29" i="4"/>
  <c r="F29" i="4" s="1"/>
  <c r="B28" i="4"/>
  <c r="E29" i="4" s="1"/>
  <c r="A24" i="4"/>
  <c r="B21" i="4"/>
  <c r="E15" i="4"/>
  <c r="D14" i="4"/>
  <c r="G51" i="2"/>
  <c r="G52" i="2"/>
  <c r="G53" i="2"/>
  <c r="G54" i="2"/>
  <c r="G55" i="2"/>
  <c r="G56" i="2"/>
  <c r="G57" i="2"/>
  <c r="G58" i="2"/>
  <c r="G50" i="2"/>
  <c r="G175" i="2"/>
  <c r="G176" i="2"/>
  <c r="G177" i="2"/>
  <c r="G178" i="2"/>
  <c r="G179" i="2"/>
  <c r="G180" i="2"/>
  <c r="G181" i="2"/>
  <c r="G182" i="2"/>
  <c r="G187" i="2"/>
  <c r="G188" i="2"/>
  <c r="G189" i="2"/>
  <c r="G190" i="2"/>
  <c r="G174" i="2"/>
  <c r="G165" i="2"/>
  <c r="G166" i="2"/>
  <c r="G167" i="2"/>
  <c r="G168" i="2"/>
  <c r="G169" i="2"/>
  <c r="G170" i="2"/>
  <c r="G171" i="2"/>
  <c r="G172" i="2"/>
  <c r="G173" i="2"/>
  <c r="G164" i="2"/>
  <c r="G155" i="2"/>
  <c r="G156" i="2"/>
  <c r="G157" i="2"/>
  <c r="G158" i="2"/>
  <c r="G159" i="2"/>
  <c r="G160" i="2"/>
  <c r="G161" i="2"/>
  <c r="G162" i="2"/>
  <c r="G163" i="2"/>
  <c r="G154" i="2"/>
  <c r="G145" i="2"/>
  <c r="G146" i="2"/>
  <c r="G147" i="2"/>
  <c r="G148" i="2"/>
  <c r="G149" i="2"/>
  <c r="G150" i="2"/>
  <c r="G151" i="2"/>
  <c r="G152" i="2"/>
  <c r="G153" i="2"/>
  <c r="G144" i="2"/>
  <c r="G128" i="2"/>
  <c r="G129" i="2"/>
  <c r="G130" i="2"/>
  <c r="G131" i="2"/>
  <c r="G132" i="2"/>
  <c r="G133" i="2"/>
  <c r="G134" i="2"/>
  <c r="G135" i="2"/>
  <c r="G136" i="2"/>
  <c r="G141" i="2"/>
  <c r="G142" i="2"/>
  <c r="G143" i="2"/>
  <c r="G127" i="2"/>
  <c r="G118" i="2"/>
  <c r="G119" i="2"/>
  <c r="G120" i="2"/>
  <c r="G121" i="2"/>
  <c r="G122" i="2"/>
  <c r="G123" i="2"/>
  <c r="G124" i="2"/>
  <c r="G125" i="2"/>
  <c r="G126" i="2"/>
  <c r="G117" i="2"/>
  <c r="G108" i="2"/>
  <c r="G109" i="2"/>
  <c r="G110" i="2"/>
  <c r="G111" i="2"/>
  <c r="G112" i="2"/>
  <c r="G113" i="2"/>
  <c r="G114" i="2"/>
  <c r="G115" i="2"/>
  <c r="G116" i="2"/>
  <c r="G107" i="2"/>
  <c r="G98" i="2"/>
  <c r="G99" i="2"/>
  <c r="G100" i="2"/>
  <c r="G101" i="2"/>
  <c r="G102" i="2"/>
  <c r="G103" i="2"/>
  <c r="G104" i="2"/>
  <c r="G105" i="2"/>
  <c r="G106" i="2"/>
  <c r="G97" i="2"/>
  <c r="G81" i="2"/>
  <c r="G82" i="2"/>
  <c r="G83" i="2"/>
  <c r="G84" i="2"/>
  <c r="G85" i="2"/>
  <c r="G86" i="2"/>
  <c r="G87" i="2"/>
  <c r="G88" i="2"/>
  <c r="G80" i="2"/>
  <c r="G71" i="2"/>
  <c r="G72" i="2"/>
  <c r="G73" i="2"/>
  <c r="G74" i="2"/>
  <c r="G75" i="2"/>
  <c r="G76" i="2"/>
  <c r="G77" i="2"/>
  <c r="G78" i="2"/>
  <c r="G79" i="2"/>
  <c r="G70" i="2"/>
  <c r="G61" i="2"/>
  <c r="G62" i="2"/>
  <c r="G63" i="2"/>
  <c r="G64" i="2"/>
  <c r="G65" i="2"/>
  <c r="G66" i="2"/>
  <c r="G67" i="2"/>
  <c r="G68" i="2"/>
  <c r="G69" i="2"/>
  <c r="G60" i="2"/>
  <c r="G59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2" i="2"/>
  <c r="J94" i="2"/>
  <c r="J95" i="2"/>
  <c r="J96" i="2"/>
  <c r="J50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7" i="2"/>
  <c r="J48" i="2"/>
  <c r="J49" i="2"/>
  <c r="J3" i="2"/>
  <c r="K190" i="2"/>
  <c r="K189" i="2"/>
  <c r="K188" i="2"/>
  <c r="K187" i="2"/>
  <c r="K185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39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2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5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7" i="2"/>
  <c r="H188" i="2"/>
  <c r="H189" i="2"/>
  <c r="H190" i="2"/>
  <c r="H3" i="2"/>
  <c r="F190" i="2"/>
  <c r="F189" i="2"/>
  <c r="F188" i="2"/>
  <c r="F187" i="2"/>
  <c r="F185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5" i="2"/>
  <c r="J187" i="2"/>
  <c r="J188" i="2"/>
  <c r="J189" i="2"/>
  <c r="J190" i="2"/>
  <c r="J144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9" i="2"/>
  <c r="J141" i="2"/>
  <c r="J142" i="2"/>
  <c r="J143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97" i="2"/>
  <c r="A49" i="2" a="1"/>
  <c r="A49" i="2" s="1"/>
  <c r="G49" i="2"/>
  <c r="A50" i="2" a="1"/>
  <c r="A50" i="2" s="1"/>
  <c r="A51" i="2" a="1"/>
  <c r="A51" i="2" s="1"/>
  <c r="A52" i="2" a="1"/>
  <c r="A52" i="2" s="1"/>
  <c r="A53" i="2" a="1"/>
  <c r="A53" i="2" s="1"/>
  <c r="A54" i="2" a="1"/>
  <c r="A54" i="2" s="1"/>
  <c r="A55" i="2" a="1"/>
  <c r="A55" i="2" s="1"/>
  <c r="A56" i="2" a="1"/>
  <c r="A56" i="2" s="1"/>
  <c r="A57" i="2" a="1"/>
  <c r="A57" i="2" s="1"/>
  <c r="A58" i="2" a="1"/>
  <c r="A58" i="2" s="1"/>
  <c r="A59" i="2" a="1"/>
  <c r="A59" i="2" s="1"/>
  <c r="A60" i="2" a="1"/>
  <c r="A60" i="2" s="1"/>
  <c r="A61" i="2" a="1"/>
  <c r="A61" i="2" s="1"/>
  <c r="A62" i="2" a="1"/>
  <c r="A62" i="2" s="1"/>
  <c r="A63" i="2" a="1"/>
  <c r="A63" i="2" s="1"/>
  <c r="A64" i="2" a="1"/>
  <c r="A64" i="2" s="1"/>
  <c r="A65" i="2" a="1"/>
  <c r="A65" i="2" s="1"/>
  <c r="A66" i="2" a="1"/>
  <c r="A66" i="2" s="1"/>
  <c r="A67" i="2" a="1"/>
  <c r="A67" i="2" s="1"/>
  <c r="A68" i="2" a="1"/>
  <c r="A68" i="2" s="1"/>
  <c r="A69" i="2" a="1"/>
  <c r="A69" i="2" s="1"/>
  <c r="A70" i="2" a="1"/>
  <c r="A70" i="2" s="1"/>
  <c r="A71" i="2" a="1"/>
  <c r="A71" i="2" s="1"/>
  <c r="A72" i="2" a="1"/>
  <c r="A72" i="2" s="1"/>
  <c r="A73" i="2" a="1"/>
  <c r="A73" i="2" s="1"/>
  <c r="A74" i="2" a="1"/>
  <c r="A74" i="2" s="1"/>
  <c r="A75" i="2" a="1"/>
  <c r="A75" i="2" s="1"/>
  <c r="A76" i="2" a="1"/>
  <c r="A76" i="2" s="1"/>
  <c r="A77" i="2" a="1"/>
  <c r="A77" i="2" s="1"/>
  <c r="A78" i="2" a="1"/>
  <c r="A78" i="2" s="1"/>
  <c r="A79" i="2" a="1"/>
  <c r="A79" i="2" s="1"/>
  <c r="A80" i="2" a="1"/>
  <c r="A80" i="2" s="1"/>
  <c r="A81" i="2" a="1"/>
  <c r="A81" i="2" s="1"/>
  <c r="A82" i="2" a="1"/>
  <c r="A82" i="2" s="1"/>
  <c r="A83" i="2" a="1"/>
  <c r="A83" i="2" s="1"/>
  <c r="A84" i="2" a="1"/>
  <c r="A84" i="2" s="1"/>
  <c r="A85" i="2" a="1"/>
  <c r="A85" i="2" s="1"/>
  <c r="A86" i="2" a="1"/>
  <c r="A86" i="2" s="1"/>
  <c r="A87" i="2" a="1"/>
  <c r="A87" i="2" s="1"/>
  <c r="A88" i="2" a="1"/>
  <c r="A88" i="2" s="1"/>
  <c r="A89" i="2" a="1"/>
  <c r="A89" i="2" s="1"/>
  <c r="G34" i="2"/>
  <c r="G35" i="2"/>
  <c r="G36" i="2"/>
  <c r="G37" i="2"/>
  <c r="G38" i="2"/>
  <c r="G39" i="2"/>
  <c r="G40" i="2"/>
  <c r="G41" i="2"/>
  <c r="G42" i="2"/>
  <c r="G47" i="2"/>
  <c r="G48" i="2"/>
  <c r="G33" i="2"/>
  <c r="G24" i="2"/>
  <c r="G25" i="2"/>
  <c r="G26" i="2"/>
  <c r="G27" i="2"/>
  <c r="G28" i="2"/>
  <c r="G29" i="2"/>
  <c r="G30" i="2"/>
  <c r="G31" i="2"/>
  <c r="G32" i="2"/>
  <c r="G23" i="2"/>
  <c r="G14" i="2"/>
  <c r="G15" i="2"/>
  <c r="G16" i="2"/>
  <c r="G17" i="2"/>
  <c r="G18" i="2"/>
  <c r="G19" i="2"/>
  <c r="G20" i="2"/>
  <c r="G21" i="2"/>
  <c r="G22" i="2"/>
  <c r="G13" i="2"/>
  <c r="A34" i="2" a="1"/>
  <c r="A34" i="2" s="1"/>
  <c r="A35" i="2" a="1"/>
  <c r="A35" i="2" s="1"/>
  <c r="A36" i="2" a="1"/>
  <c r="A36" i="2" s="1"/>
  <c r="A37" i="2" a="1"/>
  <c r="A37" i="2" s="1"/>
  <c r="A38" i="2" a="1"/>
  <c r="A38" i="2" s="1"/>
  <c r="A39" i="2" a="1"/>
  <c r="A39" i="2" s="1"/>
  <c r="A40" i="2" a="1"/>
  <c r="A40" i="2" s="1"/>
  <c r="A41" i="2" a="1"/>
  <c r="A41" i="2" s="1"/>
  <c r="A42" i="2" a="1"/>
  <c r="A42" i="2" s="1"/>
  <c r="A47" i="2" a="1"/>
  <c r="A47" i="2" s="1"/>
  <c r="A48" i="2" a="1"/>
  <c r="A48" i="2" s="1"/>
  <c r="A33" i="2" a="1"/>
  <c r="A33" i="2" s="1"/>
  <c r="A24" i="2" a="1"/>
  <c r="A24" i="2" s="1"/>
  <c r="A25" i="2" a="1"/>
  <c r="A25" i="2" s="1"/>
  <c r="A26" i="2" a="1"/>
  <c r="A26" i="2" s="1"/>
  <c r="A27" i="2" a="1"/>
  <c r="A27" i="2" s="1"/>
  <c r="A28" i="2" a="1"/>
  <c r="A28" i="2" s="1"/>
  <c r="A29" i="2" a="1"/>
  <c r="A29" i="2" s="1"/>
  <c r="A30" i="2" a="1"/>
  <c r="A30" i="2" s="1"/>
  <c r="A31" i="2" a="1"/>
  <c r="A31" i="2" s="1"/>
  <c r="A32" i="2" a="1"/>
  <c r="A32" i="2" s="1"/>
  <c r="A23" i="2" a="1"/>
  <c r="A23" i="2" s="1"/>
  <c r="A14" i="2" a="1"/>
  <c r="A14" i="2" s="1"/>
  <c r="A15" i="2" a="1"/>
  <c r="A15" i="2" s="1"/>
  <c r="A16" i="2" a="1"/>
  <c r="A16" i="2" s="1"/>
  <c r="A17" i="2" a="1"/>
  <c r="A17" i="2" s="1"/>
  <c r="A18" i="2" a="1"/>
  <c r="A18" i="2" s="1"/>
  <c r="A19" i="2" a="1"/>
  <c r="A19" i="2" s="1"/>
  <c r="A20" i="2" a="1"/>
  <c r="A20" i="2" s="1"/>
  <c r="A21" i="2" a="1"/>
  <c r="A21" i="2" s="1"/>
  <c r="A22" i="2" a="1"/>
  <c r="A22" i="2" s="1"/>
  <c r="A13" i="2" a="1"/>
  <c r="A13" i="2" s="1"/>
  <c r="G4" i="2"/>
  <c r="G5" i="2"/>
  <c r="G6" i="2"/>
  <c r="G7" i="2"/>
  <c r="G8" i="2"/>
  <c r="G9" i="2"/>
  <c r="G10" i="2"/>
  <c r="G11" i="2"/>
  <c r="G12" i="2"/>
  <c r="G3" i="2"/>
  <c r="A4" i="2" a="1"/>
  <c r="A4" i="2" s="1"/>
  <c r="A5" i="2" a="1"/>
  <c r="A5" i="2" s="1"/>
  <c r="A6" i="2" a="1"/>
  <c r="A6" i="2" s="1"/>
  <c r="A7" i="2" a="1"/>
  <c r="A7" i="2" s="1"/>
  <c r="A8" i="2" a="1"/>
  <c r="A8" i="2" s="1"/>
  <c r="A9" i="2" a="1"/>
  <c r="A9" i="2" s="1"/>
  <c r="A10" i="2" a="1"/>
  <c r="A10" i="2" s="1"/>
  <c r="A11" i="2" a="1"/>
  <c r="A11" i="2" s="1"/>
  <c r="A12" i="2" a="1"/>
  <c r="A12" i="2" s="1"/>
  <c r="A3" i="2" a="1"/>
  <c r="A3" i="2" s="1"/>
  <c r="Q43" i="1" l="1"/>
  <c r="V15" i="1"/>
  <c r="V43" i="1"/>
  <c r="G15" i="1"/>
  <c r="G66" i="1" s="1"/>
  <c r="L15" i="1"/>
  <c r="G43" i="1"/>
  <c r="Q15" i="1"/>
  <c r="V64" i="1"/>
  <c r="L43" i="1"/>
  <c r="G64" i="1"/>
  <c r="Q64" i="1"/>
  <c r="L64" i="1"/>
  <c r="Q29" i="1"/>
  <c r="Q66" i="1" s="1"/>
  <c r="L29" i="1"/>
  <c r="F30" i="4"/>
  <c r="E30" i="4"/>
  <c r="S64" i="1"/>
  <c r="S43" i="1"/>
  <c r="S29" i="1"/>
  <c r="S15" i="1"/>
  <c r="Y66" i="1" l="1"/>
  <c r="F31" i="4"/>
  <c r="E31" i="4"/>
  <c r="I64" i="1"/>
  <c r="J64" i="1"/>
  <c r="N64" i="1"/>
  <c r="O64" i="1"/>
  <c r="D64" i="1"/>
  <c r="I43" i="1"/>
  <c r="J43" i="1"/>
  <c r="N43" i="1"/>
  <c r="O43" i="1"/>
  <c r="D43" i="1"/>
  <c r="I29" i="1"/>
  <c r="J29" i="1"/>
  <c r="N29" i="1"/>
  <c r="O29" i="1"/>
  <c r="D29" i="1"/>
  <c r="O15" i="1"/>
  <c r="N15" i="1"/>
  <c r="J15" i="1"/>
  <c r="I15" i="1"/>
  <c r="D15" i="1"/>
  <c r="F33" i="4" l="1"/>
  <c r="F32" i="4"/>
  <c r="E33" i="4" s="1"/>
  <c r="E35" i="4" l="1"/>
  <c r="F35" i="4"/>
  <c r="F36" i="4" l="1"/>
  <c r="B44" i="4"/>
  <c r="A40" i="4"/>
  <c r="E36" i="4"/>
  <c r="F45" i="4" l="1"/>
  <c r="E45" i="4"/>
  <c r="F46" i="4" l="1"/>
  <c r="E46" i="4"/>
  <c r="F47" i="4" l="1"/>
  <c r="E47" i="4"/>
  <c r="F48" i="4" l="1"/>
  <c r="E48" i="4"/>
  <c r="F57" i="4"/>
  <c r="F50" i="4" l="1"/>
  <c r="E50" i="4"/>
  <c r="F58" i="4"/>
  <c r="F59" i="4" s="1"/>
  <c r="E5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Pierre-André Pelloux</author>
  </authors>
  <commentList>
    <comment ref="P9" authorId="0" shapeId="0" xr:uid="{85ED933B-39A7-4B17-96CE-9858CFEB4A04}">
      <text>
        <r>
          <rPr>
            <b/>
            <sz val="9"/>
            <color indexed="81"/>
            <rFont val="Tahoma"/>
            <family val="2"/>
          </rPr>
          <t>m3 plein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Pierre-André Pelloux</author>
    <author>tc={FAF9D017-2AC1-44A6-A445-53D578D5DCFA}</author>
    <author>tc={DEC59097-E640-4110-ABCF-90320D44BEA7}</author>
    <author>tc={FAE69E46-1D3E-42DE-819A-34D2CDC97C2A}</author>
    <author>tc={E5F57068-F094-4BEF-B5AD-F3F7E895FB09}</author>
  </authors>
  <commentList>
    <comment ref="A3" authorId="0" shapeId="0" xr:uid="{FF59D631-BDF6-4A9D-B12F-0A68B715E389}">
      <text>
        <r>
          <rPr>
            <b/>
            <sz val="9"/>
            <color indexed="81"/>
            <rFont val="Tahoma"/>
            <family val="2"/>
          </rPr>
          <t>Ventes à des tiers à port de camion</t>
        </r>
        <r>
          <rPr>
            <sz val="9"/>
            <color indexed="81"/>
            <rFont val="Tahoma"/>
            <family val="2"/>
          </rPr>
          <t xml:space="preserve">
Utiliser les genres de produits 200 à 209. Le lieu de vente est le chemin forestier, c'est-à-dire que le transport du bois hors forêt est à la charge de l'acheteur.</t>
        </r>
      </text>
    </comment>
    <comment ref="A5" authorId="0" shapeId="0" xr:uid="{B41AB8B3-6ECF-4CD0-866C-C2A129579B8B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6" authorId="0" shapeId="0" xr:uid="{0B8443F9-1C32-43A6-8F41-7D4B30098D39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7" authorId="0" shapeId="0" xr:uid="{7F41B47D-E545-4444-86E7-BAFD1E3C1C5C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8" authorId="0" shapeId="0" xr:uid="{E31FF37D-05C4-4F21-99AF-CDA3B0272B82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9" authorId="0" shapeId="0" xr:uid="{3DDF5788-56B0-4333-98EF-6764A98452FF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10" authorId="0" shapeId="0" xr:uid="{44D50DAE-B649-41EC-B91F-B921606BE0EF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11" authorId="0" shapeId="0" xr:uid="{8E9A46BE-0671-486C-ACB5-B05917EE0FC4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12" authorId="0" shapeId="0" xr:uid="{0A73E61C-BCFB-4ABA-9CA2-3A97AE307F88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13" authorId="0" shapeId="0" xr:uid="{523D7B30-47EB-4981-9E00-B0D03D82F8FC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14" authorId="0" shapeId="0" xr:uid="{445A08D2-D4DC-4342-815C-32BC83E689B7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17" authorId="0" shapeId="0" xr:uid="{D1524018-5B0F-4000-A725-B14E095C3A3F}">
      <text>
        <r>
          <rPr>
            <b/>
            <sz val="9"/>
            <color indexed="81"/>
            <rFont val="Tahoma"/>
            <family val="2"/>
          </rPr>
          <t>Ventes sur pied à des tiers</t>
        </r>
        <r>
          <rPr>
            <sz val="9"/>
            <color indexed="81"/>
            <rFont val="Tahoma"/>
            <family val="2"/>
          </rPr>
          <t xml:space="preserve">
Genres de produits 200 à 209. A part le martelage et l'adjudication de la coupe, l'entreprise forestière n'encourt aucuns frais, la récolte du bois étant entièrement prise en charge par l'acheteur.</t>
        </r>
      </text>
    </comment>
    <comment ref="A19" authorId="0" shapeId="0" xr:uid="{62E0A011-7CFD-4CD7-9E8E-F96641B6A410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G19" authorId="1" shapeId="0" xr:uid="{FAF9D017-2AC1-44A6-A445-53D578D5DCF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Adapter le tarif !</t>
      </text>
    </comment>
    <comment ref="L19" authorId="2" shapeId="0" xr:uid="{DEC59097-E640-4110-ABCF-90320D44BEA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Adapter le tarif !</t>
      </text>
    </comment>
    <comment ref="Q19" authorId="3" shapeId="0" xr:uid="{FAE69E46-1D3E-42DE-819A-34D2CDC97C2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Adapter le tarif !</t>
      </text>
    </comment>
    <comment ref="V19" authorId="4" shapeId="0" xr:uid="{E5F57068-F094-4BEF-B5AD-F3F7E895FB0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Adapter le tarif !</t>
      </text>
    </comment>
    <comment ref="A20" authorId="0" shapeId="0" xr:uid="{2AF8FA45-CA74-4A12-827E-AEF07CF68273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21" authorId="0" shapeId="0" xr:uid="{ED99AB63-F52E-490D-82B5-FFB846033E34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22" authorId="0" shapeId="0" xr:uid="{F81ECCAD-D4BA-4B12-A485-00F1C0F02EAF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23" authorId="0" shapeId="0" xr:uid="{E7C47088-E416-4D3D-950D-D1F862D00447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24" authorId="0" shapeId="0" xr:uid="{073D9256-186A-4D94-A6A2-D1E34BA13987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25" authorId="0" shapeId="0" xr:uid="{39972DA4-9F4C-4DF5-BC96-62532FBB5B9D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26" authorId="0" shapeId="0" xr:uid="{231F8C40-1748-4E97-9B4E-EF6C51C38C93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27" authorId="0" shapeId="0" xr:uid="{7BE689D1-8B38-417D-AD0E-C0461DED91E0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28" authorId="0" shapeId="0" xr:uid="{FBD63E16-1660-4B1E-B6CA-B913EECBDA9E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31" authorId="0" shapeId="0" xr:uid="{7A9FCD45-106E-4BB4-AA94-D9E8546146D8}">
      <text>
        <r>
          <rPr>
            <b/>
            <sz val="9"/>
            <color indexed="81"/>
            <rFont val="Tahoma"/>
            <family val="2"/>
          </rPr>
          <t>Bois pour propre usage</t>
        </r>
        <r>
          <rPr>
            <sz val="9"/>
            <color indexed="81"/>
            <rFont val="Tahoma"/>
            <family val="2"/>
          </rPr>
          <t xml:space="preserve">
La consommation interne de bois concerne en règle générale du</t>
        </r>
        <r>
          <rPr>
            <b/>
            <sz val="9"/>
            <color indexed="81"/>
            <rFont val="Tahoma"/>
            <family val="2"/>
          </rPr>
          <t xml:space="preserve"> bois façonné provenant de l’exploitation forestière</t>
        </r>
        <r>
          <rPr>
            <sz val="9"/>
            <color indexed="81"/>
            <rFont val="Tahoma"/>
            <family val="2"/>
          </rPr>
          <t xml:space="preserve"> et est donc comptabilisée ainsi (centre de production du groupe 50 – Exploitation forestière, activité 620 – Récolte de bois). La vente de bois se fait généralement à port de camion. Le prix calculé pour la transaction interne est celui auquel le bois serait </t>
        </r>
        <r>
          <rPr>
            <b/>
            <sz val="9"/>
            <color indexed="81"/>
            <rFont val="Tahoma"/>
            <family val="2"/>
          </rPr>
          <t>vendu sur le marché</t>
        </r>
        <r>
          <rPr>
            <sz val="9"/>
            <color indexed="81"/>
            <rFont val="Tahoma"/>
            <family val="2"/>
          </rPr>
          <t xml:space="preserve"> pour un assortiment identique. Le produit du bois est crédité dans les groupes de revenus 310 à 319 et une contre-écriture et nécessaire dans les genres de frais du groupe 17 – Utilisation de ses propres produits puis sous le centre de production correspondant.</t>
        </r>
      </text>
    </comment>
    <comment ref="A33" authorId="0" shapeId="0" xr:uid="{D111A061-5816-428A-89C8-DF6E93986C50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34" authorId="0" shapeId="0" xr:uid="{31A1CDB4-515D-4B1A-9853-790D31DA0DE3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35" authorId="0" shapeId="0" xr:uid="{6071AC41-229B-41C7-9DC5-4A844D3CF1D0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36" authorId="0" shapeId="0" xr:uid="{9A0934D1-E9AC-4982-8B5F-F04E3F7EF536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37" authorId="0" shapeId="0" xr:uid="{56C8497A-6325-4C7F-995E-099D37E94191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38" authorId="0" shapeId="0" xr:uid="{2593C16B-C11B-4AF5-84E5-23BCCEA659F8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39" authorId="0" shapeId="0" xr:uid="{4E39C390-AA19-4538-9912-932F6AA9AE90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40" authorId="0" shapeId="0" xr:uid="{17130BF3-A606-4ED3-8EDD-443635F6319E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41" authorId="0" shapeId="0" xr:uid="{BB279CF2-BB3B-48D0-8D27-C1433A01F04C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42" authorId="0" shapeId="0" xr:uid="{01F5AC04-921C-4C1F-8C11-11E1B1A81EF9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45" authorId="0" shapeId="0" xr:uid="{448DA4AF-CA67-4597-9CC3-5C76F1444787}">
      <text>
        <r>
          <rPr>
            <b/>
            <sz val="9"/>
            <color indexed="81"/>
            <rFont val="Tahoma"/>
            <family val="2"/>
          </rPr>
          <t xml:space="preserve">Modifications d‘inventaire
</t>
        </r>
        <r>
          <rPr>
            <sz val="9"/>
            <color indexed="81"/>
            <rFont val="Tahoma"/>
            <family val="2"/>
          </rPr>
          <t xml:space="preserve">Genres de produits 200 à 219 (quantités et valeurs). On saisit les variations de stocks (la différence entre l’inventaire de départ et l’inventaire de fin). </t>
        </r>
        <r>
          <rPr>
            <b/>
            <sz val="9"/>
            <color indexed="81"/>
            <rFont val="Tahoma"/>
            <family val="2"/>
          </rPr>
          <t>Une augmentation de stock</t>
        </r>
        <r>
          <rPr>
            <sz val="9"/>
            <color indexed="81"/>
            <rFont val="Tahoma"/>
            <family val="2"/>
          </rPr>
          <t xml:space="preserve"> est saisie en </t>
        </r>
        <r>
          <rPr>
            <b/>
            <sz val="9"/>
            <color indexed="81"/>
            <rFont val="Tahoma"/>
            <family val="2"/>
          </rPr>
          <t xml:space="preserve">positif </t>
        </r>
        <r>
          <rPr>
            <sz val="9"/>
            <color indexed="81"/>
            <rFont val="Tahoma"/>
            <family val="2"/>
          </rPr>
          <t>et une</t>
        </r>
        <r>
          <rPr>
            <b/>
            <sz val="9"/>
            <color indexed="81"/>
            <rFont val="Tahoma"/>
            <family val="2"/>
          </rPr>
          <t xml:space="preserve"> diminution</t>
        </r>
        <r>
          <rPr>
            <sz val="9"/>
            <color indexed="81"/>
            <rFont val="Tahoma"/>
            <family val="2"/>
          </rPr>
          <t xml:space="preserve"> de stock en </t>
        </r>
        <r>
          <rPr>
            <b/>
            <sz val="9"/>
            <color indexed="81"/>
            <rFont val="Tahoma"/>
            <family val="2"/>
          </rPr>
          <t>négatif</t>
        </r>
        <r>
          <rPr>
            <sz val="9"/>
            <color indexed="81"/>
            <rFont val="Tahoma"/>
            <family val="2"/>
          </rPr>
          <t xml:space="preserve">. L’estimation de la valeur du stock se fait selon les </t>
        </r>
        <r>
          <rPr>
            <b/>
            <sz val="9"/>
            <color indexed="81"/>
            <rFont val="Tahoma"/>
            <family val="2"/>
          </rPr>
          <t>prix du marché</t>
        </r>
        <r>
          <rPr>
            <sz val="9"/>
            <color indexed="81"/>
            <rFont val="Tahoma"/>
            <family val="2"/>
          </rPr>
          <t xml:space="preserve">. Il est possible d’ajouter des extensions à ce groupe de produits pour séparer </t>
        </r>
        <r>
          <rPr>
            <b/>
            <sz val="9"/>
            <color indexed="81"/>
            <rFont val="Tahoma"/>
            <family val="2"/>
          </rPr>
          <t>l’inventaire de début (par ex. 330.01 – Saisies négatives)</t>
        </r>
        <r>
          <rPr>
            <sz val="9"/>
            <color indexed="81"/>
            <rFont val="Tahoma"/>
            <family val="2"/>
          </rPr>
          <t xml:space="preserve"> de </t>
        </r>
        <r>
          <rPr>
            <b/>
            <sz val="9"/>
            <color indexed="81"/>
            <rFont val="Tahoma"/>
            <family val="2"/>
          </rPr>
          <t>l’inventaire de fin (par ex. 330.02 – Saisies positives)</t>
        </r>
        <r>
          <rPr>
            <sz val="9"/>
            <color indexed="81"/>
            <rFont val="Tahoma"/>
            <family val="2"/>
          </rPr>
          <t>. Ainsi, le chiffre d’affaires n’est pas gonflé. De cette manière, les valeurs sont généralement plus faciles à interpréter et les erreurs dues au calcul des différences peuvent être évitées.</t>
        </r>
      </text>
    </comment>
    <comment ref="A47" authorId="0" shapeId="0" xr:uid="{96992252-9786-44DA-BA76-D67915840FE6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48" authorId="0" shapeId="0" xr:uid="{A29B773D-78A7-4B9E-BA96-6CF3710A812B}">
      <text>
        <r>
          <rPr>
            <sz val="9"/>
            <color indexed="81"/>
            <rFont val="Tahoma"/>
            <family val="2"/>
          </rPr>
          <t>Bois de sciage et de placage, bois pour l'imprégnation, petit bois de service.</t>
        </r>
      </text>
    </comment>
    <comment ref="A49" authorId="0" shapeId="0" xr:uid="{FE6AA700-E606-4543-B382-8181F797F8B3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50" authorId="0" shapeId="0" xr:uid="{DD513247-E741-4F09-9BEA-3D9B6BFE8FC0}">
      <text>
        <r>
          <rPr>
            <sz val="9"/>
            <color indexed="81"/>
            <rFont val="Tahoma"/>
            <family val="2"/>
          </rPr>
          <t>Bois d'industrie long pour fabrication de papier, de cellulose ou de panneaux.</t>
        </r>
      </text>
    </comment>
    <comment ref="A51" authorId="0" shapeId="0" xr:uid="{04B38472-4D59-4D30-92E9-5D6500C12E96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52" authorId="0" shapeId="0" xr:uid="{5FEF868F-0CAD-4BC6-8972-06D6AEB6899A}">
      <text>
        <r>
          <rPr>
            <sz val="9"/>
            <color indexed="81"/>
            <rFont val="Tahoma"/>
            <family val="2"/>
          </rPr>
          <t>Bois-énergie sous forme longue pour une transformation ultérieure en bois de chauffage (bûches, bois d’allumage).</t>
        </r>
      </text>
    </comment>
    <comment ref="A53" authorId="0" shapeId="0" xr:uid="{357ACD71-5AD5-4280-9CAF-DCE1B7DEC5B8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54" authorId="0" shapeId="0" xr:uid="{0C889F11-90CC-4E8C-AEB1-E9880749D95E}">
      <text>
        <r>
          <rPr>
            <sz val="9"/>
            <color indexed="81"/>
            <rFont val="Tahoma"/>
            <family val="2"/>
          </rPr>
          <t>Bois-énergie sous forme longue pour une transformation ultérieure en copeaux.</t>
        </r>
      </text>
    </comment>
    <comment ref="A55" authorId="0" shapeId="0" xr:uid="{202576BB-68CB-4506-8BFB-DF5C6B7703DD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56" authorId="0" shapeId="0" xr:uid="{1C329302-2C5B-4437-AB58-F759ED822224}">
      <text>
        <r>
          <rPr>
            <sz val="9"/>
            <color indexed="81"/>
            <rFont val="Tahoma"/>
            <family val="2"/>
          </rPr>
          <t>Bois pour piquets, petites perches, billots, etc.</t>
        </r>
      </text>
    </comment>
    <comment ref="A57" authorId="0" shapeId="0" xr:uid="{04320013-F098-4E0C-BD4B-F631E49562E8}">
      <text>
        <r>
          <rPr>
            <sz val="9"/>
            <color indexed="81"/>
            <rFont val="Tahoma"/>
            <family val="2"/>
          </rPr>
          <t>Bois d’énergie stocké ou transformé (bûches, bois de cheminée, bois d’allumage) à partir de bois d’énergie des propres forêts de l’entreprise ou acheté. Les services liés au stockage, à la fabrication et à la livraison sont considérés comme prestations accessoires et peuvent donc aussi être comptabilisés dans ce compte. La comptabilisation s’effectue généralement sous le centre de production</t>
        </r>
        <r>
          <rPr>
            <b/>
            <sz val="9"/>
            <color indexed="81"/>
            <rFont val="Tahoma"/>
            <family val="2"/>
          </rPr>
          <t xml:space="preserve"> 510 – Production de bois de feu.</t>
        </r>
      </text>
    </comment>
    <comment ref="A58" authorId="0" shapeId="0" xr:uid="{E7F3EDB5-D33C-4300-9C97-4D6654AA47BA}">
      <text>
        <r>
          <rPr>
            <sz val="9"/>
            <color indexed="81"/>
            <rFont val="Tahoma"/>
            <family val="2"/>
          </rPr>
          <t xml:space="preserve">Bois d’énergie stocké ou transformé (bûches, bois de cheminée, bois d’allumage) à partir de bois d’énergie des propres forêts de l’entreprise ou acheté. Les services liés au stockage, à la fabrication et à la livraison sont considérés comme prestations accessoires et peuvent donc aussi être comptabilisés dans ce compte. La comptabilisation s’effectue généralement sous le centre de production </t>
        </r>
        <r>
          <rPr>
            <b/>
            <sz val="9"/>
            <color indexed="81"/>
            <rFont val="Tahoma"/>
            <family val="2"/>
          </rPr>
          <t>510 – Production de bois de feu</t>
        </r>
        <r>
          <rPr>
            <sz val="9"/>
            <color indexed="81"/>
            <rFont val="Tahoma"/>
            <family val="2"/>
          </rPr>
          <t>.</t>
        </r>
      </text>
    </comment>
    <comment ref="A59" authorId="0" shapeId="0" xr:uid="{4914DEA2-305F-4D08-9767-20368916E469}">
      <text>
        <r>
          <rPr>
            <sz val="9"/>
            <color indexed="81"/>
            <rFont val="Tahoma"/>
            <family val="2"/>
          </rPr>
          <t>Copeaux de bois provenant de bois d’énergie des propres forêts de l’entreprise ou acheté. Les services liés au stockage, à la fabrication et à la livraison sont considérés comme prestations accessoires et peuvent donc aussi être comptabilisés dans ce compte. La comptabilisation s’effectue généralement sous le centre de production</t>
        </r>
        <r>
          <rPr>
            <b/>
            <sz val="9"/>
            <color indexed="81"/>
            <rFont val="Tahoma"/>
            <family val="2"/>
          </rPr>
          <t xml:space="preserve"> 511 – Production de copeaux.</t>
        </r>
      </text>
    </comment>
    <comment ref="A60" authorId="0" shapeId="0" xr:uid="{2338992B-2007-4018-BFFC-9CD8E146B44C}">
      <text>
        <r>
          <rPr>
            <sz val="9"/>
            <color indexed="81"/>
            <rFont val="Tahoma"/>
            <family val="2"/>
          </rPr>
          <t xml:space="preserve">Copeaux de bois provenant de bois d’énergie des propres forêts de l’entreprise ou acheté. Les services liés au stockage, à la fabrication et à la livraison sont considérés comme prestations accessoires et peuvent donc aussi être comptabilisés dans ce compte. La comptabilisation s’effectue généralement sous le centre de production </t>
        </r>
        <r>
          <rPr>
            <b/>
            <sz val="9"/>
            <color indexed="81"/>
            <rFont val="Tahoma"/>
            <family val="2"/>
          </rPr>
          <t>511 – Production de copeaux</t>
        </r>
        <r>
          <rPr>
            <sz val="9"/>
            <color indexed="81"/>
            <rFont val="Tahoma"/>
            <family val="2"/>
          </rPr>
          <t>.</t>
        </r>
      </text>
    </comment>
    <comment ref="A61" authorId="0" shapeId="0" xr:uid="{2B55C52E-2FFF-4651-8E2A-D58FCEAEDA1E}">
      <text>
        <r>
          <rPr>
            <sz val="9"/>
            <color indexed="81"/>
            <rFont val="Tahoma"/>
            <family val="2"/>
          </rPr>
          <t>Sciages des produits dans une scierie appartenant à l'entreprise ou sciage à façon. Produits en bois tels que bassins, tables, sculptures en bois, équipements de places de jeux, etc. La comptabilisation se fait généralement dans le centre de production</t>
        </r>
        <r>
          <rPr>
            <b/>
            <sz val="9"/>
            <color indexed="81"/>
            <rFont val="Tahoma"/>
            <family val="2"/>
          </rPr>
          <t xml:space="preserve"> 512 – Scierie transformation</t>
        </r>
        <r>
          <rPr>
            <sz val="9"/>
            <color indexed="81"/>
            <rFont val="Tahoma"/>
            <family val="2"/>
          </rPr>
          <t>.</t>
        </r>
      </text>
    </comment>
    <comment ref="A62" authorId="0" shapeId="0" xr:uid="{45F55171-62D0-4140-876A-A22E5E809A2C}">
      <text>
        <r>
          <rPr>
            <sz val="9"/>
            <color indexed="81"/>
            <rFont val="Tahoma"/>
            <family val="2"/>
          </rPr>
          <t xml:space="preserve">Vente de produits achetés tels que bois ronds 522 – Entreprise de commerce du bois, 514 – Sapins de Noël et branches, etc. L'achat est inscrit sous 124 – Achat de produits pour le commerce.
</t>
        </r>
      </text>
    </comment>
    <comment ref="A63" authorId="0" shapeId="0" xr:uid="{FC607B3F-6AF8-4D4C-BA73-AC30099C769C}">
      <text>
        <r>
          <rPr>
            <sz val="9"/>
            <color indexed="81"/>
            <rFont val="Tahoma"/>
            <family val="2"/>
          </rPr>
          <t>Ventes de matériels qui ne peuvent être classées sous les autres genres de produits du groupe 21 – Production de biens.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Pierre-André Pelloux</author>
  </authors>
  <commentList>
    <comment ref="L1" authorId="0" shapeId="0" xr:uid="{BAA70FE8-ECF3-484C-8C30-16D5988BC75E}">
      <text>
        <r>
          <rPr>
            <b/>
            <sz val="9"/>
            <color indexed="81"/>
            <rFont val="Tahoma"/>
            <family val="2"/>
          </rPr>
          <t>Pierre-André Pelloux:</t>
        </r>
        <r>
          <rPr>
            <sz val="9"/>
            <color indexed="81"/>
            <rFont val="Tahoma"/>
            <family val="2"/>
          </rPr>
          <t xml:space="preserve">
6XX</t>
        </r>
      </text>
    </comment>
    <comment ref="M1" authorId="0" shapeId="0" xr:uid="{C171E02B-4BE8-4CF7-A6E3-7798D13106F3}">
      <text>
        <r>
          <rPr>
            <b/>
            <sz val="9"/>
            <color indexed="81"/>
            <rFont val="Tahoma"/>
            <family val="2"/>
          </rPr>
          <t>Pierre-André Pelloux:</t>
        </r>
        <r>
          <rPr>
            <sz val="9"/>
            <color indexed="81"/>
            <rFont val="Tahoma"/>
            <family val="2"/>
          </rPr>
          <t xml:space="preserve">
3XX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<sst xmlns="http://schemas.openxmlformats.org/spreadsheetml/2006/main" count="933" uniqueCount="169">
  <si>
    <t>Grumes résineuses</t>
  </si>
  <si>
    <t>Grumes feuillues</t>
  </si>
  <si>
    <t>Bois d'industrie résineux</t>
  </si>
  <si>
    <t>Bois d'industrie feuillus</t>
  </si>
  <si>
    <t>Bois d'énergie, résineux (bûches, incl. bois long)</t>
  </si>
  <si>
    <t>Bois d'énergie, feuillus (bûches, incl. bois long)</t>
  </si>
  <si>
    <t xml:space="preserve">Quantité </t>
  </si>
  <si>
    <t>Valeur</t>
  </si>
  <si>
    <t>Frs</t>
  </si>
  <si>
    <t>m3</t>
  </si>
  <si>
    <t>Propriétaire</t>
  </si>
  <si>
    <t>Remarque</t>
  </si>
  <si>
    <t>Autres assortiments de bois résineux</t>
  </si>
  <si>
    <t>Autres assortiments de bois feuillus</t>
  </si>
  <si>
    <t>Valeur esti-</t>
  </si>
  <si>
    <r>
      <t xml:space="preserve"> mée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Frs</t>
    </r>
  </si>
  <si>
    <t>Total des ventes à port de camion</t>
  </si>
  <si>
    <t>Total des ventes sur pied</t>
  </si>
  <si>
    <t>Total valeurs calculées du bois propre usage</t>
  </si>
  <si>
    <t>Total valeurs calculées des invendus</t>
  </si>
  <si>
    <t>Bois d'énergie résineux, déchiquetage</t>
  </si>
  <si>
    <t>Type de forêt</t>
  </si>
  <si>
    <t>N° CF</t>
  </si>
  <si>
    <t>Unité</t>
  </si>
  <si>
    <t>m3v</t>
  </si>
  <si>
    <t>Bois d'énergie feuillu, déchiquetage</t>
  </si>
  <si>
    <t>Revente de produits du commerce</t>
  </si>
  <si>
    <t>Autres produits</t>
  </si>
  <si>
    <t>Bois scié et autres produits en bois</t>
  </si>
  <si>
    <t>Genres de</t>
  </si>
  <si>
    <t>produits</t>
  </si>
  <si>
    <r>
      <t xml:space="preserve">Ventes sur pied                              </t>
    </r>
    <r>
      <rPr>
        <sz val="10"/>
        <rFont val="Arial"/>
        <family val="2"/>
      </rPr>
      <t>(Grp produits 320)</t>
    </r>
  </si>
  <si>
    <r>
      <t xml:space="preserve">Ventes à des tiers à port de camion </t>
    </r>
    <r>
      <rPr>
        <sz val="10"/>
        <rFont val="Arial"/>
        <family val="2"/>
      </rPr>
      <t>(Grp produits 300)</t>
    </r>
  </si>
  <si>
    <r>
      <t xml:space="preserve">Inventaire final - bois invendus      </t>
    </r>
    <r>
      <rPr>
        <sz val="10"/>
        <rFont val="Arial"/>
        <family val="2"/>
      </rPr>
      <t>(Grp produits 330)</t>
    </r>
  </si>
  <si>
    <r>
      <t xml:space="preserve">Bois pour transformation interne       </t>
    </r>
    <r>
      <rPr>
        <sz val="10"/>
        <rFont val="Arial"/>
        <family val="2"/>
      </rPr>
      <t>(Grp produits 31x)</t>
    </r>
  </si>
  <si>
    <t>Bois d'énergie résineux pour bois de feu</t>
  </si>
  <si>
    <t>Bois d'énergie feuillus pour bois de feu</t>
  </si>
  <si>
    <t>Bois d'énergie résineux pour déchiquetage</t>
  </si>
  <si>
    <t>Bois d'énergie feuillu pour déchiquetage</t>
  </si>
  <si>
    <t xml:space="preserve">m3p </t>
  </si>
  <si>
    <t>st</t>
  </si>
  <si>
    <t xml:space="preserve">m3a </t>
  </si>
  <si>
    <t>sv</t>
  </si>
  <si>
    <t>autre</t>
  </si>
  <si>
    <t>-</t>
  </si>
  <si>
    <t>Linie</t>
  </si>
  <si>
    <t>Datum</t>
  </si>
  <si>
    <t>Beleg</t>
  </si>
  <si>
    <t>Konto</t>
  </si>
  <si>
    <t>D/C</t>
  </si>
  <si>
    <t>Text1</t>
  </si>
  <si>
    <t>Betrag</t>
  </si>
  <si>
    <t>NBTID</t>
  </si>
  <si>
    <t>SchlagID</t>
  </si>
  <si>
    <t>KTID</t>
  </si>
  <si>
    <t>KEA</t>
  </si>
  <si>
    <t>NBSTID</t>
  </si>
  <si>
    <t>EG</t>
  </si>
  <si>
    <t>Menge</t>
  </si>
  <si>
    <t>Einheit</t>
  </si>
  <si>
    <t>m3 p</t>
  </si>
  <si>
    <t>=</t>
  </si>
  <si>
    <t>Usages suisses du commerce du bois brut</t>
  </si>
  <si>
    <t>Mesure</t>
  </si>
  <si>
    <t>Unités et notions</t>
  </si>
  <si>
    <t>Volume plein, volume réel</t>
  </si>
  <si>
    <t>Volume apparent, volume d'encombrement</t>
  </si>
  <si>
    <t>Volume en vrac</t>
  </si>
  <si>
    <t>m3p</t>
  </si>
  <si>
    <t>m3a</t>
  </si>
  <si>
    <t>Bois rond, conversion d'autres unités</t>
  </si>
  <si>
    <t>Grandeur</t>
  </si>
  <si>
    <t>Utilisation</t>
  </si>
  <si>
    <t>Bois empilé, rond ou fendu; dosses/délignures en vrac ou en fagots</t>
  </si>
  <si>
    <t>Matériau en vrac plaquette, copeaux, sciure, écorce, etc.)</t>
  </si>
  <si>
    <t>Stère</t>
  </si>
  <si>
    <t>Sylve</t>
  </si>
  <si>
    <t>Pièce</t>
  </si>
  <si>
    <t>pc</t>
  </si>
  <si>
    <t>Piquet ou autres</t>
  </si>
  <si>
    <t>Bois sur pied</t>
  </si>
  <si>
    <t>Bois de feu fendu</t>
  </si>
  <si>
    <t>Exemples de conversion des prix de la chaleur en prix par m3 vrac de plaquettes départ forêt</t>
  </si>
  <si>
    <t>Valeurs de base</t>
  </si>
  <si>
    <t>Les calculs ci-après («Exemples») se basent sur les valeurs suivantes (paramètres):</t>
  </si>
  <si>
    <t>Chaque annonceur de prix peut remplacer ces valeurs par les siennes propres, à saisir dans les cellules affichées en vert.</t>
  </si>
  <si>
    <t>Facteur</t>
  </si>
  <si>
    <t>CHF</t>
  </si>
  <si>
    <t>%</t>
  </si>
  <si>
    <r>
      <t>kWh pro 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 xml:space="preserve"> vrac</t>
    </r>
  </si>
  <si>
    <r>
      <t>1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  = 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de plaquettes</t>
    </r>
  </si>
  <si>
    <t xml:space="preserve">Prix de la chaleur par KWh </t>
  </si>
  <si>
    <t>Efficacité de la chaudière</t>
  </si>
  <si>
    <t>Valeur énergétique des feuillus</t>
  </si>
  <si>
    <t>Valeur énergétique des résineux</t>
  </si>
  <si>
    <t>Part des feuillus</t>
  </si>
  <si>
    <t>Part des résineux</t>
  </si>
  <si>
    <t>Valeur énergétique d’un assortiment mixte</t>
  </si>
  <si>
    <r>
      <t>Frais transport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(route forestière &gt; destination)</t>
    </r>
  </si>
  <si>
    <r>
      <t>Frais de déchiquetage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</t>
    </r>
  </si>
  <si>
    <r>
      <t>Conversion des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pleins en tonnes lutro</t>
    </r>
  </si>
  <si>
    <r>
      <t>Pour épicéa/sapin (poids frais = 900 kg /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plein)</t>
    </r>
  </si>
  <si>
    <r>
      <t>Pour hêtre/chêne (poids frais = 1'100 kg /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plein)</t>
    </r>
  </si>
  <si>
    <t>Assortiment mixte</t>
  </si>
  <si>
    <t>Exemple 1</t>
  </si>
  <si>
    <t>Quel prix cela représente-t-il par m3 de plaquettes en vrac départ forêt?</t>
  </si>
  <si>
    <t>Exemple de calcul pour un assortiment mixte</t>
  </si>
  <si>
    <t>kWh</t>
  </si>
  <si>
    <t>Calcul</t>
  </si>
  <si>
    <r>
      <t>Prix/m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>vrac</t>
    </r>
  </si>
  <si>
    <t>Prix de la chaleur par kWh (sortie chaudière)</t>
  </si>
  <si>
    <r>
      <t>Valeur énergétique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(feuillus)</t>
    </r>
  </si>
  <si>
    <t>Efficacité chaudière (selon indications fabricant)</t>
  </si>
  <si>
    <r>
      <t>déduction des frais de transport,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</t>
    </r>
  </si>
  <si>
    <r>
      <t>Prix par 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 xml:space="preserve"> vrac départ forêt, déchiqueté (= plaquettes)</t>
    </r>
  </si>
  <si>
    <r>
      <t>déduction des frais de déchiquetage par m</t>
    </r>
    <r>
      <rPr>
        <vertAlign val="superscript"/>
        <sz val="9"/>
        <color indexed="8"/>
        <rFont val="Arial"/>
        <family val="2"/>
      </rPr>
      <t>3</t>
    </r>
    <r>
      <rPr>
        <sz val="9"/>
        <color indexed="8"/>
        <rFont val="Arial"/>
        <family val="2"/>
      </rPr>
      <t xml:space="preserve"> vrac (prix non déchiqueté)</t>
    </r>
  </si>
  <si>
    <r>
      <t>Prix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 départ forêt sous forme longue, non déchiqueté</t>
    </r>
  </si>
  <si>
    <r>
      <t>CHF/m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>pl.</t>
    </r>
  </si>
  <si>
    <t>Prix par tonne lutro (lufttrocken = séché à l’air), départ forêt</t>
  </si>
  <si>
    <t>CHF/t lutro</t>
  </si>
  <si>
    <t>Exemple 2</t>
  </si>
  <si>
    <t>Conversion inverse de l’exemple 1</t>
  </si>
  <si>
    <t>Quel prix de la chaleur par kWh</t>
  </si>
  <si>
    <r>
      <t>Prix du bois long départ forêt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plein</t>
    </r>
  </si>
  <si>
    <r>
      <t>Prix du bois long départ forêt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</t>
    </r>
  </si>
  <si>
    <r>
      <t>plus frais de déchiquetage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</t>
    </r>
  </si>
  <si>
    <r>
      <t>plus frais de transport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(franco silo)</t>
    </r>
  </si>
  <si>
    <r>
      <t>Prix de la chaleur par kWh</t>
    </r>
    <r>
      <rPr>
        <sz val="10"/>
        <color indexed="8"/>
        <rFont val="Arial"/>
        <family val="2"/>
      </rPr>
      <t xml:space="preserve"> (sortie chaudière)</t>
    </r>
  </si>
  <si>
    <t>CHF/kWh</t>
  </si>
  <si>
    <t>Exemple 3</t>
  </si>
  <si>
    <r>
      <t>Je vends mon bois en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de plaquettes départ dépôt (= franko Silo).</t>
    </r>
  </si>
  <si>
    <r>
      <t>Quel prix cela représente-t-il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de plaquettes départ forêt?</t>
    </r>
  </si>
  <si>
    <r>
      <t>Prix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 départ dépôt</t>
    </r>
  </si>
  <si>
    <r>
      <t>déduction des frais de transport (forêt &gt; dépôt), par 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vrac</t>
    </r>
  </si>
  <si>
    <r>
      <t>Prix par 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 xml:space="preserve"> vrac départ forêt, déchiqueté (plaquettes)</t>
    </r>
  </si>
  <si>
    <t xml:space="preserve">01.11.2017 / ForêtSuisse, agristat, Energie-bois Suisse </t>
  </si>
  <si>
    <t>Facteurs de conversion</t>
  </si>
  <si>
    <t>du volume réel au poids à la livraison</t>
  </si>
  <si>
    <t>du volume plein au volume en vrac</t>
  </si>
  <si>
    <t>du volume réel au volume d'encombrement</t>
  </si>
  <si>
    <t>m3p é.</t>
  </si>
  <si>
    <t>épicéa/sapin</t>
  </si>
  <si>
    <t>hêtre</t>
  </si>
  <si>
    <t>chêne</t>
  </si>
  <si>
    <t>m3p n. é.</t>
  </si>
  <si>
    <t>t lutro n. é.</t>
  </si>
  <si>
    <t>m3v n. é. plaquettes forestières</t>
  </si>
  <si>
    <t>m3v é. plaquettes forestières</t>
  </si>
  <si>
    <t>m3v é. plaquettes de scierie</t>
  </si>
  <si>
    <t>m3v é. copeaux de scierie/sciure</t>
  </si>
  <si>
    <t>m3v é. copeaux de raboteries</t>
  </si>
  <si>
    <t>du volume d'encombrement au volume réel</t>
  </si>
  <si>
    <t>m3a n. é. rondins</t>
  </si>
  <si>
    <t>m3a é. Dosses/délignures (en fagots)</t>
  </si>
  <si>
    <t>CEForestier</t>
  </si>
  <si>
    <t>Entreprise forestière:</t>
  </si>
  <si>
    <t>Exercice:</t>
  </si>
  <si>
    <t>Tableau des ventes de bois</t>
  </si>
  <si>
    <t>Propriétaire (EDEX)</t>
  </si>
  <si>
    <t>Bois d’énergie court résineux</t>
  </si>
  <si>
    <t>Bois d’énergie court feuillus</t>
  </si>
  <si>
    <t>Bois d’énergie en copeaux résineux</t>
  </si>
  <si>
    <t>Bois d’énergie en copeaux feuillus</t>
  </si>
  <si>
    <t>Autre</t>
  </si>
  <si>
    <t>Quantité</t>
  </si>
  <si>
    <t>TOTAL</t>
  </si>
  <si>
    <t>Cellules à remplir</t>
  </si>
  <si>
    <t>Cellules calculées</t>
  </si>
  <si>
    <t>Cellules avec info bulle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</si>
</sst>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3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sz val="10"/>
      <name val="Frutiger 45 Light"/>
      <family val="3"/>
    </font>
    <font>
      <sz val="10"/>
      <color rgb="FF00B05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  <font>
      <b/>
      <u val="double"/>
      <sz val="10"/>
      <color theme="1"/>
      <name val="Arial"/>
      <family val="2"/>
    </font>
    <font>
      <sz val="8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rgb="FF99CC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80E901"/>
        <bgColor indexed="64"/>
      </patternFill>
    </fill>
    <fill>
      <patternFill patternType="solid">
        <fgColor rgb="FFFDBBE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68">
    <xf numFmtId="0" fontId="0" fillId="0" borderId="0" xfId="0"/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2" borderId="3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3" fillId="0" borderId="13" xfId="0" applyFont="1" applyBorder="1" applyAlignment="1" applyProtection="1">
      <alignment horizontal="right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5" fillId="0" borderId="0" xfId="0" applyFont="1"/>
    <xf numFmtId="0" fontId="3" fillId="0" borderId="0" xfId="0" applyFont="1" applyAlignment="1" applyProtection="1">
      <alignment horizontal="right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3" fillId="2" borderId="25" xfId="0" applyFont="1" applyFill="1" applyBorder="1" applyAlignment="1" applyProtection="1">
      <alignment horizontal="left"/>
      <protection locked="0"/>
    </xf>
    <xf numFmtId="0" fontId="4" fillId="2" borderId="24" xfId="0" applyFont="1" applyFill="1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9" fillId="5" borderId="7" xfId="0" applyFont="1" applyFill="1" applyBorder="1" applyAlignment="1" applyProtection="1">
      <alignment horizontal="center"/>
      <protection locked="0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0" fillId="3" borderId="27" xfId="0" applyFill="1" applyBorder="1" applyProtection="1">
      <protection locked="0"/>
    </xf>
    <xf numFmtId="0" fontId="0" fillId="3" borderId="28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4" borderId="31" xfId="0" applyFill="1" applyBorder="1" applyProtection="1">
      <protection locked="0"/>
    </xf>
    <xf numFmtId="0" fontId="0" fillId="4" borderId="32" xfId="0" applyFill="1" applyBorder="1" applyProtection="1">
      <protection locked="0"/>
    </xf>
    <xf numFmtId="0" fontId="0" fillId="4" borderId="33" xfId="0" applyFill="1" applyBorder="1" applyProtection="1">
      <protection locked="0"/>
    </xf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36" xfId="0" applyBorder="1"/>
    <xf numFmtId="0" fontId="0" fillId="0" borderId="37" xfId="0" applyBorder="1"/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21" xfId="0" applyFont="1" applyBorder="1"/>
    <xf numFmtId="0" fontId="13" fillId="0" borderId="21" xfId="0" applyFont="1" applyBorder="1"/>
    <xf numFmtId="0" fontId="14" fillId="4" borderId="18" xfId="0" applyFont="1" applyFill="1" applyBorder="1"/>
    <xf numFmtId="0" fontId="14" fillId="4" borderId="23" xfId="0" applyFont="1" applyFill="1" applyBorder="1"/>
    <xf numFmtId="0" fontId="14" fillId="4" borderId="19" xfId="0" applyFont="1" applyFill="1" applyBorder="1"/>
    <xf numFmtId="0" fontId="16" fillId="0" borderId="24" xfId="0" applyFont="1" applyBorder="1"/>
    <xf numFmtId="0" fontId="13" fillId="0" borderId="26" xfId="0" applyFont="1" applyBorder="1"/>
    <xf numFmtId="0" fontId="17" fillId="0" borderId="24" xfId="0" applyFont="1" applyBorder="1"/>
    <xf numFmtId="0" fontId="18" fillId="0" borderId="0" xfId="0" applyFont="1"/>
    <xf numFmtId="0" fontId="13" fillId="0" borderId="24" xfId="0" applyFont="1" applyBorder="1"/>
    <xf numFmtId="0" fontId="18" fillId="0" borderId="18" xfId="0" applyFont="1" applyBorder="1"/>
    <xf numFmtId="0" fontId="18" fillId="0" borderId="38" xfId="0" applyFont="1" applyBorder="1" applyAlignment="1">
      <alignment horizontal="center"/>
    </xf>
    <xf numFmtId="0" fontId="13" fillId="0" borderId="19" xfId="0" applyFont="1" applyBorder="1"/>
    <xf numFmtId="0" fontId="13" fillId="0" borderId="39" xfId="0" applyFont="1" applyBorder="1" applyAlignment="1" applyProtection="1">
      <alignment horizontal="center"/>
      <protection locked="0"/>
    </xf>
    <xf numFmtId="0" fontId="13" fillId="0" borderId="40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1" xfId="0" applyFont="1" applyBorder="1"/>
    <xf numFmtId="0" fontId="16" fillId="0" borderId="15" xfId="0" applyFont="1" applyBorder="1"/>
    <xf numFmtId="0" fontId="13" fillId="0" borderId="42" xfId="0" applyFont="1" applyBorder="1" applyAlignment="1">
      <alignment horizontal="center"/>
    </xf>
    <xf numFmtId="164" fontId="13" fillId="4" borderId="20" xfId="0" applyNumberFormat="1" applyFont="1" applyFill="1" applyBorder="1" applyAlignment="1" applyProtection="1">
      <alignment horizontal="center"/>
      <protection locked="0"/>
    </xf>
    <xf numFmtId="0" fontId="13" fillId="0" borderId="33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/>
    <xf numFmtId="0" fontId="13" fillId="0" borderId="45" xfId="0" applyFont="1" applyBorder="1" applyAlignment="1">
      <alignment horizontal="center"/>
    </xf>
    <xf numFmtId="0" fontId="13" fillId="4" borderId="20" xfId="0" applyFont="1" applyFill="1" applyBorder="1" applyAlignment="1" applyProtection="1">
      <alignment horizontal="center"/>
      <protection locked="0"/>
    </xf>
    <xf numFmtId="0" fontId="13" fillId="0" borderId="43" xfId="0" applyFont="1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15" xfId="0" applyFont="1" applyBorder="1"/>
    <xf numFmtId="0" fontId="13" fillId="0" borderId="47" xfId="0" applyFont="1" applyBorder="1"/>
    <xf numFmtId="0" fontId="13" fillId="0" borderId="48" xfId="0" applyFont="1" applyBorder="1" applyAlignment="1" applyProtection="1">
      <alignment horizontal="center"/>
      <protection locked="0"/>
    </xf>
    <xf numFmtId="0" fontId="13" fillId="0" borderId="33" xfId="0" applyFont="1" applyBorder="1"/>
    <xf numFmtId="0" fontId="13" fillId="0" borderId="49" xfId="0" applyFont="1" applyBorder="1" applyAlignment="1">
      <alignment horizontal="center"/>
    </xf>
    <xf numFmtId="0" fontId="13" fillId="3" borderId="20" xfId="0" applyFont="1" applyFill="1" applyBorder="1" applyAlignment="1" applyProtection="1">
      <alignment horizontal="center"/>
      <protection locked="0"/>
    </xf>
    <xf numFmtId="2" fontId="13" fillId="4" borderId="20" xfId="0" applyNumberFormat="1" applyFont="1" applyFill="1" applyBorder="1" applyAlignment="1" applyProtection="1">
      <alignment horizontal="right"/>
      <protection locked="0"/>
    </xf>
    <xf numFmtId="0" fontId="13" fillId="0" borderId="3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3" fillId="0" borderId="6" xfId="0" applyFont="1" applyBorder="1"/>
    <xf numFmtId="0" fontId="13" fillId="0" borderId="50" xfId="0" applyFont="1" applyBorder="1" applyAlignment="1" applyProtection="1">
      <alignment horizontal="center"/>
      <protection locked="0"/>
    </xf>
    <xf numFmtId="0" fontId="13" fillId="0" borderId="50" xfId="0" applyFont="1" applyBorder="1"/>
    <xf numFmtId="0" fontId="13" fillId="0" borderId="51" xfId="0" applyFont="1" applyBorder="1"/>
    <xf numFmtId="0" fontId="13" fillId="0" borderId="23" xfId="0" applyFont="1" applyBorder="1"/>
    <xf numFmtId="0" fontId="13" fillId="0" borderId="23" xfId="0" applyFont="1" applyBorder="1" applyAlignment="1">
      <alignment horizontal="center"/>
    </xf>
    <xf numFmtId="0" fontId="14" fillId="6" borderId="18" xfId="0" applyFont="1" applyFill="1" applyBorder="1"/>
    <xf numFmtId="0" fontId="14" fillId="6" borderId="23" xfId="0" applyFont="1" applyFill="1" applyBorder="1"/>
    <xf numFmtId="0" fontId="14" fillId="6" borderId="19" xfId="0" applyFont="1" applyFill="1" applyBorder="1"/>
    <xf numFmtId="0" fontId="13" fillId="0" borderId="1" xfId="0" applyFont="1" applyBorder="1"/>
    <xf numFmtId="0" fontId="13" fillId="0" borderId="13" xfId="0" applyFont="1" applyBorder="1"/>
    <xf numFmtId="0" fontId="13" fillId="0" borderId="2" xfId="0" applyFont="1" applyBorder="1"/>
    <xf numFmtId="0" fontId="13" fillId="0" borderId="18" xfId="0" applyFont="1" applyBorder="1"/>
    <xf numFmtId="0" fontId="18" fillId="0" borderId="19" xfId="0" applyFont="1" applyBorder="1" applyAlignment="1">
      <alignment horizontal="right"/>
    </xf>
    <xf numFmtId="0" fontId="16" fillId="0" borderId="24" xfId="0" quotePrefix="1" applyFont="1" applyBorder="1"/>
    <xf numFmtId="164" fontId="13" fillId="0" borderId="39" xfId="0" applyNumberFormat="1" applyFont="1" applyBorder="1" applyAlignment="1">
      <alignment horizontal="center"/>
    </xf>
    <xf numFmtId="0" fontId="13" fillId="0" borderId="43" xfId="0" quotePrefix="1" applyFont="1" applyBorder="1" applyAlignment="1">
      <alignment horizontal="center"/>
    </xf>
    <xf numFmtId="2" fontId="13" fillId="0" borderId="44" xfId="0" applyNumberFormat="1" applyFont="1" applyBorder="1"/>
    <xf numFmtId="2" fontId="13" fillId="0" borderId="49" xfId="0" applyNumberFormat="1" applyFont="1" applyBorder="1" applyAlignment="1">
      <alignment horizontal="center"/>
    </xf>
    <xf numFmtId="0" fontId="13" fillId="0" borderId="49" xfId="0" quotePrefix="1" applyFont="1" applyBorder="1" applyAlignment="1">
      <alignment horizontal="center"/>
    </xf>
    <xf numFmtId="2" fontId="13" fillId="0" borderId="52" xfId="0" applyNumberFormat="1" applyFont="1" applyBorder="1"/>
    <xf numFmtId="0" fontId="18" fillId="7" borderId="18" xfId="0" applyFont="1" applyFill="1" applyBorder="1"/>
    <xf numFmtId="2" fontId="18" fillId="7" borderId="19" xfId="0" applyNumberFormat="1" applyFont="1" applyFill="1" applyBorder="1"/>
    <xf numFmtId="0" fontId="23" fillId="0" borderId="53" xfId="0" quotePrefix="1" applyFont="1" applyBorder="1"/>
    <xf numFmtId="2" fontId="13" fillId="0" borderId="39" xfId="0" applyNumberFormat="1" applyFont="1" applyBorder="1" applyAlignment="1">
      <alignment horizontal="center"/>
    </xf>
    <xf numFmtId="0" fontId="13" fillId="0" borderId="39" xfId="0" quotePrefix="1" applyFont="1" applyBorder="1" applyAlignment="1">
      <alignment horizontal="center"/>
    </xf>
    <xf numFmtId="2" fontId="13" fillId="0" borderId="41" xfId="0" applyNumberFormat="1" applyFont="1" applyBorder="1"/>
    <xf numFmtId="0" fontId="18" fillId="0" borderId="43" xfId="0" applyFont="1" applyBorder="1" applyAlignment="1">
      <alignment horizontal="center"/>
    </xf>
    <xf numFmtId="2" fontId="13" fillId="0" borderId="43" xfId="0" applyNumberFormat="1" applyFont="1" applyBorder="1"/>
    <xf numFmtId="0" fontId="13" fillId="0" borderId="54" xfId="0" applyFont="1" applyBorder="1" applyAlignment="1">
      <alignment horizontal="left"/>
    </xf>
    <xf numFmtId="0" fontId="13" fillId="0" borderId="7" xfId="0" applyFont="1" applyBorder="1"/>
    <xf numFmtId="0" fontId="18" fillId="0" borderId="50" xfId="0" applyFont="1" applyBorder="1" applyAlignment="1">
      <alignment horizontal="center"/>
    </xf>
    <xf numFmtId="0" fontId="13" fillId="0" borderId="50" xfId="0" quotePrefix="1" applyFont="1" applyBorder="1" applyAlignment="1">
      <alignment horizontal="center"/>
    </xf>
    <xf numFmtId="2" fontId="13" fillId="0" borderId="50" xfId="0" applyNumberFormat="1" applyFont="1" applyBorder="1"/>
    <xf numFmtId="0" fontId="13" fillId="0" borderId="22" xfId="0" applyFont="1" applyBorder="1" applyAlignment="1">
      <alignment horizontal="left"/>
    </xf>
    <xf numFmtId="0" fontId="14" fillId="8" borderId="18" xfId="0" applyFont="1" applyFill="1" applyBorder="1"/>
    <xf numFmtId="0" fontId="14" fillId="8" borderId="23" xfId="0" applyFont="1" applyFill="1" applyBorder="1"/>
    <xf numFmtId="0" fontId="14" fillId="8" borderId="19" xfId="0" applyFont="1" applyFill="1" applyBorder="1"/>
    <xf numFmtId="0" fontId="26" fillId="0" borderId="1" xfId="0" applyFont="1" applyBorder="1"/>
    <xf numFmtId="0" fontId="13" fillId="0" borderId="0" xfId="0" applyFont="1" applyAlignment="1">
      <alignment horizontal="center"/>
    </xf>
    <xf numFmtId="0" fontId="13" fillId="0" borderId="26" xfId="0" applyFont="1" applyBorder="1" applyAlignment="1">
      <alignment horizontal="center"/>
    </xf>
    <xf numFmtId="2" fontId="13" fillId="3" borderId="39" xfId="0" applyNumberFormat="1" applyFont="1" applyFill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6" fillId="0" borderId="15" xfId="0" quotePrefix="1" applyFont="1" applyBorder="1"/>
    <xf numFmtId="2" fontId="13" fillId="0" borderId="43" xfId="0" applyNumberFormat="1" applyFont="1" applyBorder="1" applyAlignment="1">
      <alignment horizontal="center"/>
    </xf>
    <xf numFmtId="2" fontId="13" fillId="0" borderId="44" xfId="0" applyNumberFormat="1" applyFont="1" applyBorder="1" applyAlignment="1">
      <alignment horizontal="right"/>
    </xf>
    <xf numFmtId="2" fontId="13" fillId="0" borderId="52" xfId="0" applyNumberFormat="1" applyFont="1" applyBorder="1" applyAlignment="1">
      <alignment horizontal="right"/>
    </xf>
    <xf numFmtId="0" fontId="18" fillId="0" borderId="30" xfId="0" applyFont="1" applyBorder="1"/>
    <xf numFmtId="0" fontId="13" fillId="0" borderId="38" xfId="0" applyFont="1" applyBorder="1" applyAlignment="1">
      <alignment horizontal="center"/>
    </xf>
    <xf numFmtId="0" fontId="13" fillId="0" borderId="38" xfId="0" quotePrefix="1" applyFont="1" applyBorder="1" applyAlignment="1">
      <alignment horizontal="center"/>
    </xf>
    <xf numFmtId="164" fontId="18" fillId="0" borderId="38" xfId="0" applyNumberFormat="1" applyFont="1" applyBorder="1" applyAlignment="1">
      <alignment horizontal="right"/>
    </xf>
    <xf numFmtId="2" fontId="13" fillId="0" borderId="19" xfId="0" applyNumberFormat="1" applyFont="1" applyBorder="1" applyAlignment="1">
      <alignment horizontal="left"/>
    </xf>
    <xf numFmtId="0" fontId="13" fillId="0" borderId="23" xfId="0" applyFont="1" applyBorder="1" applyAlignment="1">
      <alignment horizontal="right"/>
    </xf>
    <xf numFmtId="0" fontId="14" fillId="9" borderId="18" xfId="0" quotePrefix="1" applyFont="1" applyFill="1" applyBorder="1"/>
    <xf numFmtId="0" fontId="14" fillId="9" borderId="23" xfId="0" quotePrefix="1" applyFont="1" applyFill="1" applyBorder="1" applyAlignment="1">
      <alignment horizontal="center"/>
    </xf>
    <xf numFmtId="0" fontId="14" fillId="9" borderId="19" xfId="0" quotePrefix="1" applyFont="1" applyFill="1" applyBorder="1" applyAlignment="1">
      <alignment horizontal="right"/>
    </xf>
    <xf numFmtId="0" fontId="13" fillId="0" borderId="1" xfId="0" quotePrefix="1" applyFont="1" applyBorder="1"/>
    <xf numFmtId="2" fontId="13" fillId="0" borderId="13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3" xfId="0" quotePrefix="1" applyFont="1" applyBorder="1" applyAlignment="1">
      <alignment horizontal="center"/>
    </xf>
    <xf numFmtId="2" fontId="13" fillId="0" borderId="2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2" fontId="13" fillId="0" borderId="26" xfId="0" applyNumberFormat="1" applyFont="1" applyBorder="1" applyAlignment="1">
      <alignment horizontal="right"/>
    </xf>
    <xf numFmtId="0" fontId="13" fillId="0" borderId="18" xfId="0" quotePrefix="1" applyFont="1" applyBorder="1"/>
    <xf numFmtId="2" fontId="13" fillId="0" borderId="55" xfId="0" applyNumberFormat="1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3" fillId="0" borderId="55" xfId="0" quotePrefix="1" applyFont="1" applyBorder="1" applyAlignment="1">
      <alignment horizontal="center"/>
    </xf>
    <xf numFmtId="2" fontId="13" fillId="3" borderId="2" xfId="0" applyNumberFormat="1" applyFont="1" applyFill="1" applyBorder="1" applyAlignment="1">
      <alignment horizontal="right"/>
    </xf>
    <xf numFmtId="0" fontId="16" fillId="0" borderId="17" xfId="0" quotePrefix="1" applyFont="1" applyBorder="1"/>
    <xf numFmtId="2" fontId="13" fillId="0" borderId="50" xfId="0" applyNumberFormat="1" applyFont="1" applyBorder="1" applyAlignment="1">
      <alignment horizontal="center"/>
    </xf>
    <xf numFmtId="2" fontId="13" fillId="0" borderId="51" xfId="0" applyNumberFormat="1" applyFont="1" applyBorder="1" applyAlignment="1">
      <alignment horizontal="right"/>
    </xf>
    <xf numFmtId="2" fontId="18" fillId="7" borderId="19" xfId="0" applyNumberFormat="1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2" fontId="13" fillId="0" borderId="0" xfId="0" applyNumberFormat="1" applyFont="1"/>
    <xf numFmtId="2" fontId="28" fillId="0" borderId="0" xfId="0" applyNumberFormat="1" applyFont="1"/>
    <xf numFmtId="0" fontId="13" fillId="0" borderId="0" xfId="0" quotePrefix="1" applyFont="1"/>
    <xf numFmtId="0" fontId="28" fillId="0" borderId="0" xfId="0" applyFont="1"/>
    <xf numFmtId="0" fontId="15" fillId="0" borderId="0" xfId="0" applyFont="1"/>
    <xf numFmtId="0" fontId="29" fillId="0" borderId="0" xfId="0" applyFont="1"/>
    <xf numFmtId="0" fontId="3" fillId="0" borderId="35" xfId="0" applyFont="1" applyBorder="1"/>
    <xf numFmtId="0" fontId="0" fillId="0" borderId="1" xfId="0" applyBorder="1"/>
    <xf numFmtId="0" fontId="0" fillId="0" borderId="13" xfId="0" applyBorder="1"/>
    <xf numFmtId="0" fontId="0" fillId="0" borderId="2" xfId="0" applyBorder="1"/>
    <xf numFmtId="0" fontId="0" fillId="0" borderId="24" xfId="0" applyBorder="1"/>
    <xf numFmtId="0" fontId="0" fillId="0" borderId="7" xfId="0" applyBorder="1"/>
    <xf numFmtId="0" fontId="0" fillId="0" borderId="21" xfId="0" applyBorder="1"/>
    <xf numFmtId="0" fontId="5" fillId="0" borderId="21" xfId="0" applyFont="1" applyBorder="1"/>
    <xf numFmtId="0" fontId="0" fillId="0" borderId="22" xfId="0" applyBorder="1"/>
    <xf numFmtId="0" fontId="3" fillId="0" borderId="36" xfId="0" applyFont="1" applyBorder="1"/>
    <xf numFmtId="0" fontId="0" fillId="0" borderId="0" xfId="0" applyAlignment="1">
      <alignment horizontal="left"/>
    </xf>
    <xf numFmtId="0" fontId="12" fillId="10" borderId="34" xfId="0" applyFont="1" applyFill="1" applyBorder="1"/>
    <xf numFmtId="14" fontId="12" fillId="10" borderId="34" xfId="0" applyNumberFormat="1" applyFont="1" applyFill="1" applyBorder="1"/>
    <xf numFmtId="0" fontId="3" fillId="2" borderId="2" xfId="0" applyFont="1" applyFill="1" applyBorder="1" applyAlignment="1" applyProtection="1">
      <alignment horizontal="center"/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0" fillId="3" borderId="31" xfId="0" applyFill="1" applyBorder="1" applyProtection="1">
      <protection locked="0"/>
    </xf>
    <xf numFmtId="0" fontId="0" fillId="3" borderId="32" xfId="0" applyFill="1" applyBorder="1" applyProtection="1">
      <protection locked="0"/>
    </xf>
    <xf numFmtId="0" fontId="0" fillId="3" borderId="33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26" xfId="0" applyFont="1" applyFill="1" applyBorder="1" applyAlignment="1" applyProtection="1">
      <alignment horizontal="left"/>
      <protection locked="0"/>
    </xf>
    <xf numFmtId="0" fontId="0" fillId="0" borderId="56" xfId="0" applyBorder="1"/>
    <xf numFmtId="0" fontId="4" fillId="2" borderId="26" xfId="0" applyFont="1" applyFill="1" applyBorder="1" applyAlignment="1" applyProtection="1">
      <alignment horizontal="center"/>
      <protection locked="0"/>
    </xf>
    <xf numFmtId="0" fontId="4" fillId="2" borderId="22" xfId="0" applyFont="1" applyFill="1" applyBorder="1" applyProtection="1">
      <protection locked="0"/>
    </xf>
    <xf numFmtId="0" fontId="0" fillId="0" borderId="26" xfId="0" applyBorder="1" applyProtection="1">
      <protection locked="0"/>
    </xf>
    <xf numFmtId="0" fontId="0" fillId="0" borderId="22" xfId="0" applyBorder="1" applyProtection="1">
      <protection locked="0"/>
    </xf>
    <xf numFmtId="0" fontId="9" fillId="11" borderId="7" xfId="0" applyFont="1" applyFill="1" applyBorder="1" applyAlignment="1" applyProtection="1">
      <alignment horizontal="center"/>
      <protection locked="0"/>
    </xf>
    <xf numFmtId="0" fontId="3" fillId="12" borderId="56" xfId="0" applyFont="1" applyFill="1" applyBorder="1" applyAlignment="1" applyProtection="1">
      <alignment horizontal="center"/>
      <protection locked="0"/>
    </xf>
    <xf numFmtId="0" fontId="0" fillId="4" borderId="57" xfId="0" applyFill="1" applyBorder="1" applyProtection="1">
      <protection locked="0"/>
    </xf>
    <xf numFmtId="0" fontId="0" fillId="4" borderId="58" xfId="0" applyFill="1" applyBorder="1" applyProtection="1">
      <protection locked="0"/>
    </xf>
    <xf numFmtId="0" fontId="0" fillId="3" borderId="58" xfId="0" applyFill="1" applyBorder="1" applyProtection="1">
      <protection locked="0"/>
    </xf>
    <xf numFmtId="0" fontId="0" fillId="4" borderId="60" xfId="0" applyFill="1" applyBorder="1" applyProtection="1">
      <protection locked="0"/>
    </xf>
    <xf numFmtId="0" fontId="0" fillId="3" borderId="61" xfId="0" applyFill="1" applyBorder="1" applyProtection="1">
      <protection locked="0"/>
    </xf>
    <xf numFmtId="0" fontId="0" fillId="3" borderId="60" xfId="0" applyFill="1" applyBorder="1" applyProtection="1">
      <protection locked="0"/>
    </xf>
    <xf numFmtId="0" fontId="0" fillId="4" borderId="61" xfId="0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9" fillId="11" borderId="20" xfId="0" applyFont="1" applyFill="1" applyBorder="1" applyAlignment="1" applyProtection="1">
      <alignment horizontal="center"/>
      <protection locked="0"/>
    </xf>
    <xf numFmtId="0" fontId="3" fillId="12" borderId="63" xfId="0" applyFont="1" applyFill="1" applyBorder="1" applyAlignment="1" applyProtection="1">
      <alignment horizontal="center"/>
      <protection locked="0"/>
    </xf>
    <xf numFmtId="0" fontId="9" fillId="5" borderId="20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2" borderId="26" xfId="0" applyFont="1" applyFill="1" applyBorder="1" applyProtection="1">
      <protection locked="0"/>
    </xf>
    <xf numFmtId="0" fontId="3" fillId="12" borderId="66" xfId="0" applyFont="1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0" xfId="0" applyFill="1" applyProtection="1">
      <protection locked="0"/>
    </xf>
    <xf numFmtId="0" fontId="3" fillId="11" borderId="0" xfId="0" applyFont="1" applyFill="1" applyAlignment="1">
      <alignment horizontal="center"/>
    </xf>
    <xf numFmtId="0" fontId="3" fillId="11" borderId="20" xfId="0" applyFont="1" applyFill="1" applyBorder="1"/>
    <xf numFmtId="0" fontId="3" fillId="11" borderId="67" xfId="0" applyFont="1" applyFill="1" applyBorder="1" applyProtection="1">
      <protection locked="0"/>
    </xf>
    <xf numFmtId="0" fontId="3" fillId="11" borderId="0" xfId="0" applyFont="1" applyFill="1" applyProtection="1">
      <protection locked="0"/>
    </xf>
    <xf numFmtId="0" fontId="32" fillId="4" borderId="20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13" borderId="20" xfId="0" applyFont="1" applyFill="1" applyBorder="1" applyProtection="1">
      <protection locked="0"/>
    </xf>
    <xf numFmtId="0" fontId="5" fillId="14" borderId="2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14" borderId="4" xfId="0" applyFill="1" applyBorder="1" applyAlignment="1" applyProtection="1">
      <alignment wrapText="1"/>
      <protection locked="0"/>
    </xf>
    <xf numFmtId="0" fontId="0" fillId="14" borderId="5" xfId="0" applyFill="1" applyBorder="1" applyAlignment="1" applyProtection="1">
      <alignment wrapText="1"/>
      <protection locked="0"/>
    </xf>
    <xf numFmtId="0" fontId="5" fillId="14" borderId="5" xfId="0" applyFont="1" applyFill="1" applyBorder="1" applyAlignment="1" applyProtection="1">
      <alignment wrapText="1"/>
      <protection locked="0"/>
    </xf>
    <xf numFmtId="0" fontId="0" fillId="14" borderId="11" xfId="0" applyFill="1" applyBorder="1" applyAlignment="1" applyProtection="1">
      <alignment wrapText="1"/>
      <protection locked="0"/>
    </xf>
    <xf numFmtId="0" fontId="0" fillId="14" borderId="6" xfId="0" applyFill="1" applyBorder="1" applyAlignment="1" applyProtection="1">
      <alignment wrapText="1"/>
      <protection locked="0"/>
    </xf>
    <xf numFmtId="0" fontId="0" fillId="14" borderId="9" xfId="0" applyFill="1" applyBorder="1" applyAlignment="1" applyProtection="1">
      <alignment wrapText="1"/>
      <protection locked="0"/>
    </xf>
    <xf numFmtId="0" fontId="0" fillId="14" borderId="10" xfId="0" applyFill="1" applyBorder="1" applyAlignment="1" applyProtection="1">
      <alignment wrapText="1"/>
      <protection locked="0"/>
    </xf>
    <xf numFmtId="0" fontId="0" fillId="14" borderId="12" xfId="0" applyFill="1" applyBorder="1" applyAlignment="1" applyProtection="1">
      <alignment wrapText="1"/>
      <protection locked="0"/>
    </xf>
    <xf numFmtId="0" fontId="0" fillId="14" borderId="25" xfId="0" applyFill="1" applyBorder="1" applyAlignment="1" applyProtection="1">
      <alignment wrapText="1"/>
      <protection locked="0"/>
    </xf>
    <xf numFmtId="0" fontId="5" fillId="14" borderId="25" xfId="0" applyFont="1" applyFill="1" applyBorder="1" applyAlignment="1" applyProtection="1">
      <alignment wrapText="1"/>
      <protection locked="0"/>
    </xf>
    <xf numFmtId="0" fontId="0" fillId="14" borderId="8" xfId="0" applyFill="1" applyBorder="1" applyAlignment="1" applyProtection="1">
      <alignment wrapText="1"/>
      <protection locked="0"/>
    </xf>
    <xf numFmtId="0" fontId="0" fillId="13" borderId="7" xfId="0" applyFill="1" applyBorder="1"/>
    <xf numFmtId="0" fontId="0" fillId="13" borderId="20" xfId="0" applyFill="1" applyBorder="1"/>
    <xf numFmtId="0" fontId="0" fillId="13" borderId="59" xfId="0" applyFill="1" applyBorder="1"/>
    <xf numFmtId="0" fontId="0" fillId="13" borderId="62" xfId="0" applyFill="1" applyBorder="1"/>
    <xf numFmtId="0" fontId="0" fillId="13" borderId="21" xfId="0" applyFill="1" applyBorder="1"/>
    <xf numFmtId="0" fontId="0" fillId="13" borderId="22" xfId="0" applyFill="1" applyBorder="1"/>
    <xf numFmtId="0" fontId="0" fillId="13" borderId="18" xfId="0" applyFill="1" applyBorder="1"/>
    <xf numFmtId="0" fontId="0" fillId="13" borderId="64" xfId="0" applyFill="1" applyBorder="1"/>
    <xf numFmtId="0" fontId="0" fillId="13" borderId="65" xfId="0" applyFill="1" applyBorder="1"/>
    <xf numFmtId="0" fontId="0" fillId="13" borderId="8" xfId="0" applyFill="1" applyBorder="1"/>
    <xf numFmtId="0" fontId="0" fillId="5" borderId="20" xfId="0" applyFill="1" applyBorder="1"/>
    <xf numFmtId="0" fontId="5" fillId="0" borderId="0" xfId="0" applyFont="1" applyAlignment="1">
      <alignment horizontal="left"/>
    </xf>
    <xf numFmtId="0" fontId="3" fillId="0" borderId="0" xfId="0" applyFont="1"/>
    <xf numFmtId="0" fontId="30" fillId="0" borderId="1" xfId="0" applyFont="1" applyBorder="1" applyAlignment="1">
      <alignment horizontal="left"/>
    </xf>
    <xf numFmtId="0" fontId="30" fillId="0" borderId="13" xfId="0" applyFont="1" applyBorder="1" applyAlignment="1">
      <alignment horizontal="left"/>
    </xf>
    <xf numFmtId="0" fontId="30" fillId="0" borderId="7" xfId="0" applyFont="1" applyBorder="1" applyAlignment="1">
      <alignment horizontal="left"/>
    </xf>
    <xf numFmtId="0" fontId="30" fillId="0" borderId="21" xfId="0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31" fillId="0" borderId="7" xfId="0" applyFont="1" applyBorder="1" applyAlignment="1">
      <alignment horizontal="left"/>
    </xf>
    <xf numFmtId="0" fontId="31" fillId="0" borderId="21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11" borderId="24" xfId="0" applyFont="1" applyFill="1" applyBorder="1" applyAlignment="1" applyProtection="1">
      <alignment horizontal="center" vertical="center"/>
      <protection locked="0"/>
    </xf>
    <xf numFmtId="0" fontId="2" fillId="11" borderId="0" xfId="0" applyFont="1" applyFill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26" xfId="0" applyFont="1" applyFill="1" applyBorder="1" applyAlignment="1" applyProtection="1">
      <alignment horizontal="center" vertical="center"/>
      <protection locked="0"/>
    </xf>
    <xf numFmtId="49" fontId="10" fillId="5" borderId="24" xfId="0" applyNumberFormat="1" applyFont="1" applyFill="1" applyBorder="1" applyAlignment="1" applyProtection="1">
      <alignment horizontal="center" vertical="center"/>
      <protection locked="0"/>
    </xf>
    <xf numFmtId="49" fontId="10" fillId="5" borderId="0" xfId="0" applyNumberFormat="1" applyFont="1" applyFill="1" applyAlignment="1" applyProtection="1">
      <alignment horizontal="center" vertical="center"/>
      <protection locked="0"/>
    </xf>
  </cellXfs>
  <cellStyles count="2">
    <cellStyle name="Normal" xfId="0" builtinId="0"/>
    <cellStyle name="Standard 2" xfId="1" xr:uid="{D4917359-92C1-4FC9-ACA9-C0E889AA3D6C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colors>
    <mruColors>
      <color rgb="FF80E901"/>
      <color rgb="FF83D416"/>
      <color rgb="FF619428"/>
      <color rgb="FF5AA301"/>
      <color rgb="FF70D4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</xdr:colOff>
      <xdr:row>0</xdr:row>
      <xdr:rowOff>161925</xdr:rowOff>
    </xdr:from>
    <xdr:to>
      <xdr:col>1</xdr:col>
      <xdr:colOff>644490</xdr:colOff>
      <xdr:row>3</xdr:row>
      <xdr:rowOff>116205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6213DA24-C413-424F-9090-53FE32E8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161925"/>
          <a:ext cx="1962750" cy="468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elloux Pierre-André" id="{50E1EF80-884F-4827-93F4-9B13BB6FDA10}" userId="S::pierre-andre.pelloux@waldschweiz.ch::d873618b-bd70-4d4f-b26b-be4e0fefe35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04AC59-2DDC-40AD-A02E-903B88F04FE7}" name="Tableau1" displayName="Tableau1" ref="P1:P5" totalsRowShown="0" headerRowDxfId="4">
  <autoFilter ref="P1:P5" xr:uid="{7204AC59-2DDC-40AD-A02E-903B88F04FE7}"/>
  <tableColumns count="1">
    <tableColumn id="1" xr3:uid="{9EDBC62D-90F2-4461-A435-47BC5F52EDE1}" name="Type de forêt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DD58CB-0116-426B-A7BD-7DB5C85CC5E1}" name="Tableau2" displayName="Tableau2" ref="A6:A16" totalsRowShown="0" headerRowDxfId="3">
  <autoFilter ref="A6:A16" xr:uid="{AADD58CB-0116-426B-A7BD-7DB5C85CC5E1}"/>
  <tableColumns count="1">
    <tableColumn id="1" xr3:uid="{2E6D698D-93AC-4F3A-AC02-876F27EA652A}" name="Propriétaire (EDEX)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197DDD-0941-4248-8BD2-85179F517508}" name="Tableau5" displayName="Tableau5" ref="P8:P16" totalsRowShown="0" headerRowDxfId="2" dataDxfId="1">
  <autoFilter ref="P8:P16" xr:uid="{20197DDD-0941-4248-8BD2-85179F517508}"/>
  <tableColumns count="1">
    <tableColumn id="1" xr3:uid="{8A426AEB-9F92-4F4B-BE2D-4DF72418169E}" name="Unité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9" dT="2024-09-26T07:50:31.90" personId="{50E1EF80-884F-4827-93F4-9B13BB6FDA10}" id="{FAF9D017-2AC1-44A6-A445-53D578D5DCFA}">
    <text>Adapter le tarif !</text>
  </threadedComment>
  <threadedComment ref="L19" dT="2024-09-26T07:52:45.60" personId="{50E1EF80-884F-4827-93F4-9B13BB6FDA10}" id="{DEC59097-E640-4110-ABCF-90320D44BEA7}">
    <text>Adapter le tarif !</text>
  </threadedComment>
  <threadedComment ref="Q19" dT="2024-09-26T07:52:55.94" personId="{50E1EF80-884F-4827-93F4-9B13BB6FDA10}" id="{FAE69E46-1D3E-42DE-819A-34D2CDC97C2A}">
    <text>Adapter le tarif !</text>
  </threadedComment>
  <threadedComment ref="V19" dT="2024-09-26T07:53:23.02" personId="{50E1EF80-884F-4827-93F4-9B13BB6FDA10}" id="{E5F57068-F094-4BEF-B5AD-F3F7E895FB09}">
    <text>Adapter le tarif 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10723-B3C5-48A6-8DF3-B797671DE256}">
  <sheetPr codeName="Feuil3"/>
  <dimension ref="A1:P49"/>
  <sheetViews>
    <sheetView zoomScaleNormal="100" workbookViewId="0">
      <selection activeCell="E47" sqref="E47"/>
    </sheetView>
  </sheetViews>
  <sheetFormatPr baseColWidth="10" defaultRowHeight="13.2"/>
  <cols>
    <col min="1" max="1" width="21.6640625" bestFit="1" customWidth="1"/>
    <col min="3" max="3" width="20.44140625" customWidth="1"/>
    <col min="4" max="4" width="12.88671875" customWidth="1"/>
    <col min="5" max="5" width="15.5546875" customWidth="1"/>
    <col min="15" max="15" width="11.44140625" customWidth="1"/>
    <col min="16" max="16" width="6.33203125" hidden="1" customWidth="1"/>
  </cols>
  <sheetData>
    <row r="1" spans="1:16" ht="13.2" customHeight="1">
      <c r="A1" s="173"/>
      <c r="B1" s="174"/>
      <c r="C1" s="249" t="s">
        <v>154</v>
      </c>
      <c r="D1" s="250"/>
      <c r="E1" s="250"/>
      <c r="F1" s="174"/>
      <c r="G1" s="174"/>
      <c r="H1" s="174"/>
      <c r="I1" s="174"/>
      <c r="J1" s="174"/>
      <c r="K1" s="174"/>
      <c r="L1" s="175"/>
      <c r="P1" s="27" t="s">
        <v>21</v>
      </c>
    </row>
    <row r="2" spans="1:16" ht="13.2" customHeight="1">
      <c r="A2" s="176"/>
      <c r="C2" s="251"/>
      <c r="D2" s="252"/>
      <c r="E2" s="252"/>
      <c r="F2" s="178"/>
      <c r="G2" s="178"/>
      <c r="H2" s="179" t="s">
        <v>155</v>
      </c>
      <c r="I2" s="178"/>
      <c r="J2" s="178"/>
      <c r="K2" s="178"/>
      <c r="L2" s="180"/>
      <c r="P2">
        <v>501</v>
      </c>
    </row>
    <row r="3" spans="1:16" ht="13.2" customHeight="1">
      <c r="A3" s="176"/>
      <c r="C3" s="253" t="s">
        <v>157</v>
      </c>
      <c r="D3" s="254"/>
      <c r="E3" s="254"/>
      <c r="F3" s="174"/>
      <c r="G3" s="174"/>
      <c r="H3" s="174"/>
      <c r="I3" s="174"/>
      <c r="J3" s="174"/>
      <c r="K3" s="174"/>
      <c r="L3" s="175"/>
      <c r="P3">
        <v>502</v>
      </c>
    </row>
    <row r="4" spans="1:16" ht="13.2" customHeight="1">
      <c r="A4" s="177"/>
      <c r="B4" s="178"/>
      <c r="C4" s="255"/>
      <c r="D4" s="256"/>
      <c r="E4" s="256"/>
      <c r="F4" s="178"/>
      <c r="G4" s="178"/>
      <c r="H4" s="179" t="s">
        <v>156</v>
      </c>
      <c r="I4" s="178"/>
      <c r="J4" s="178"/>
      <c r="K4" s="178"/>
      <c r="L4" s="180"/>
      <c r="P4">
        <v>503</v>
      </c>
    </row>
    <row r="5" spans="1:16">
      <c r="P5">
        <v>504</v>
      </c>
    </row>
    <row r="6" spans="1:16">
      <c r="A6" s="27" t="s">
        <v>158</v>
      </c>
    </row>
    <row r="7" spans="1:16">
      <c r="A7">
        <v>1</v>
      </c>
      <c r="F7" s="27"/>
    </row>
    <row r="8" spans="1:16">
      <c r="A8">
        <v>2</v>
      </c>
      <c r="F8" s="27"/>
      <c r="P8" s="27" t="s">
        <v>23</v>
      </c>
    </row>
    <row r="9" spans="1:16">
      <c r="A9">
        <v>3</v>
      </c>
      <c r="F9" s="27"/>
      <c r="P9" s="27" t="s">
        <v>39</v>
      </c>
    </row>
    <row r="10" spans="1:16">
      <c r="A10">
        <v>4</v>
      </c>
      <c r="F10" s="27"/>
      <c r="P10" s="27" t="s">
        <v>24</v>
      </c>
    </row>
    <row r="11" spans="1:16">
      <c r="A11">
        <v>5</v>
      </c>
      <c r="F11" s="27"/>
      <c r="P11" s="27" t="s">
        <v>41</v>
      </c>
    </row>
    <row r="12" spans="1:16">
      <c r="A12">
        <v>6</v>
      </c>
      <c r="P12" s="27" t="s">
        <v>40</v>
      </c>
    </row>
    <row r="13" spans="1:16">
      <c r="A13">
        <v>7</v>
      </c>
      <c r="P13" s="27" t="s">
        <v>42</v>
      </c>
    </row>
    <row r="14" spans="1:16">
      <c r="A14">
        <v>8</v>
      </c>
      <c r="F14" s="27"/>
      <c r="P14" s="27" t="s">
        <v>78</v>
      </c>
    </row>
    <row r="15" spans="1:16">
      <c r="A15">
        <v>9</v>
      </c>
      <c r="P15" s="27" t="s">
        <v>43</v>
      </c>
    </row>
    <row r="16" spans="1:16">
      <c r="A16">
        <v>10</v>
      </c>
      <c r="P16" s="27" t="s">
        <v>44</v>
      </c>
    </row>
    <row r="17" spans="1:12" ht="13.8" thickBot="1"/>
    <row r="18" spans="1:12" ht="13.8" thickBot="1">
      <c r="A18" s="257" t="s">
        <v>62</v>
      </c>
      <c r="B18" s="258"/>
      <c r="C18" s="258"/>
      <c r="D18" s="50"/>
      <c r="E18" s="50"/>
      <c r="F18" s="50"/>
      <c r="G18" s="50"/>
      <c r="H18" s="50"/>
      <c r="I18" s="50"/>
      <c r="J18" s="50"/>
      <c r="K18" s="50"/>
      <c r="L18" s="51"/>
    </row>
    <row r="19" spans="1:12" ht="12.6" customHeight="1"/>
    <row r="20" spans="1:12">
      <c r="A20" s="27" t="s">
        <v>63</v>
      </c>
      <c r="B20" s="259" t="s">
        <v>64</v>
      </c>
      <c r="C20" s="259"/>
    </row>
    <row r="21" spans="1:12">
      <c r="A21" s="27"/>
      <c r="B21" s="48"/>
      <c r="C21" s="48"/>
    </row>
    <row r="22" spans="1:12">
      <c r="A22" s="49" t="s">
        <v>71</v>
      </c>
      <c r="B22" s="49"/>
      <c r="C22" s="49"/>
      <c r="D22" s="49" t="s">
        <v>23</v>
      </c>
      <c r="E22" s="49" t="s">
        <v>72</v>
      </c>
      <c r="F22" s="49"/>
    </row>
    <row r="23" spans="1:12">
      <c r="A23" s="247" t="s">
        <v>65</v>
      </c>
      <c r="B23" s="247"/>
      <c r="C23" s="247"/>
      <c r="D23" s="27" t="s">
        <v>68</v>
      </c>
      <c r="E23" s="27" t="s">
        <v>70</v>
      </c>
    </row>
    <row r="24" spans="1:12">
      <c r="A24" s="260" t="s">
        <v>67</v>
      </c>
      <c r="B24" s="260"/>
      <c r="C24" s="260"/>
      <c r="D24" s="27" t="s">
        <v>24</v>
      </c>
      <c r="E24" s="27" t="s">
        <v>74</v>
      </c>
    </row>
    <row r="25" spans="1:12">
      <c r="A25" s="247" t="s">
        <v>66</v>
      </c>
      <c r="B25" s="247"/>
      <c r="C25" s="247"/>
      <c r="D25" s="27" t="s">
        <v>69</v>
      </c>
      <c r="E25" s="27" t="s">
        <v>73</v>
      </c>
    </row>
    <row r="26" spans="1:12">
      <c r="A26" s="27" t="s">
        <v>75</v>
      </c>
      <c r="D26" s="27" t="s">
        <v>40</v>
      </c>
      <c r="E26" s="27" t="s">
        <v>81</v>
      </c>
    </row>
    <row r="27" spans="1:12">
      <c r="A27" s="27" t="s">
        <v>76</v>
      </c>
      <c r="D27" s="27" t="s">
        <v>42</v>
      </c>
      <c r="E27" s="27" t="s">
        <v>80</v>
      </c>
    </row>
    <row r="28" spans="1:12">
      <c r="A28" s="27" t="s">
        <v>77</v>
      </c>
      <c r="D28" s="27" t="s">
        <v>78</v>
      </c>
      <c r="E28" s="27" t="s">
        <v>79</v>
      </c>
    </row>
    <row r="29" spans="1:12" ht="13.5" customHeight="1">
      <c r="A29" s="27" t="s">
        <v>163</v>
      </c>
      <c r="D29" s="27" t="s">
        <v>43</v>
      </c>
      <c r="E29" s="27" t="s">
        <v>43</v>
      </c>
    </row>
    <row r="30" spans="1:12" ht="13.8" thickBot="1"/>
    <row r="31" spans="1:12" ht="13.8" thickBot="1">
      <c r="A31" s="172" t="s">
        <v>136</v>
      </c>
      <c r="B31" s="181"/>
      <c r="C31" s="50"/>
      <c r="D31" s="50"/>
      <c r="E31" s="50"/>
      <c r="F31" s="50"/>
      <c r="G31" s="50"/>
      <c r="H31" s="50"/>
      <c r="I31" s="50"/>
      <c r="J31" s="50"/>
      <c r="K31" s="50"/>
      <c r="L31" s="51"/>
    </row>
    <row r="33" spans="1:8">
      <c r="A33" s="248" t="s">
        <v>137</v>
      </c>
      <c r="B33" s="248"/>
      <c r="C33" s="248"/>
    </row>
    <row r="34" spans="1:8">
      <c r="A34">
        <v>1</v>
      </c>
      <c r="B34" s="27" t="s">
        <v>140</v>
      </c>
      <c r="C34" s="27" t="s">
        <v>141</v>
      </c>
      <c r="D34" s="48" t="s">
        <v>61</v>
      </c>
      <c r="E34">
        <v>0.9</v>
      </c>
      <c r="F34" s="247" t="s">
        <v>145</v>
      </c>
      <c r="G34" s="247"/>
      <c r="H34" s="182"/>
    </row>
    <row r="35" spans="1:8">
      <c r="A35">
        <v>1</v>
      </c>
      <c r="B35" s="27" t="s">
        <v>140</v>
      </c>
      <c r="C35" s="27" t="s">
        <v>142</v>
      </c>
      <c r="D35" s="48" t="s">
        <v>61</v>
      </c>
      <c r="E35">
        <v>1.1000000000000001</v>
      </c>
      <c r="F35" s="247" t="s">
        <v>145</v>
      </c>
      <c r="G35" s="247"/>
      <c r="H35" s="182"/>
    </row>
    <row r="36" spans="1:8">
      <c r="A36">
        <v>1</v>
      </c>
      <c r="B36" s="27" t="s">
        <v>140</v>
      </c>
      <c r="C36" s="27" t="s">
        <v>143</v>
      </c>
      <c r="D36" s="48" t="s">
        <v>61</v>
      </c>
      <c r="E36">
        <v>1.1000000000000001</v>
      </c>
      <c r="F36" s="247" t="s">
        <v>145</v>
      </c>
      <c r="G36" s="247"/>
      <c r="H36" s="182"/>
    </row>
    <row r="37" spans="1:8">
      <c r="A37" s="248" t="s">
        <v>139</v>
      </c>
      <c r="B37" s="248"/>
      <c r="C37" s="248"/>
      <c r="F37" s="182"/>
      <c r="G37" s="182"/>
      <c r="H37" s="182"/>
    </row>
    <row r="38" spans="1:8">
      <c r="A38" s="27">
        <v>1</v>
      </c>
      <c r="B38" s="27" t="s">
        <v>144</v>
      </c>
      <c r="D38" s="48" t="s">
        <v>61</v>
      </c>
      <c r="E38">
        <v>1.4</v>
      </c>
      <c r="F38" s="247" t="s">
        <v>152</v>
      </c>
      <c r="G38" s="247"/>
      <c r="H38" s="182"/>
    </row>
    <row r="39" spans="1:8">
      <c r="A39" s="27">
        <v>1</v>
      </c>
      <c r="B39" s="27" t="s">
        <v>140</v>
      </c>
      <c r="D39" s="48" t="s">
        <v>61</v>
      </c>
      <c r="E39">
        <v>1.56</v>
      </c>
      <c r="F39" s="247" t="s">
        <v>152</v>
      </c>
      <c r="G39" s="247"/>
      <c r="H39" s="182"/>
    </row>
    <row r="40" spans="1:8">
      <c r="A40" s="248" t="s">
        <v>138</v>
      </c>
      <c r="B40" s="248"/>
      <c r="C40" s="248"/>
      <c r="F40" s="182"/>
      <c r="G40" s="182"/>
      <c r="H40" s="182"/>
    </row>
    <row r="41" spans="1:8">
      <c r="A41" s="27">
        <v>1</v>
      </c>
      <c r="B41" s="27" t="s">
        <v>144</v>
      </c>
      <c r="D41" s="48" t="s">
        <v>61</v>
      </c>
      <c r="E41">
        <v>2.8</v>
      </c>
      <c r="F41" s="247" t="s">
        <v>146</v>
      </c>
      <c r="G41" s="247"/>
      <c r="H41" s="247"/>
    </row>
    <row r="42" spans="1:8">
      <c r="A42" s="27">
        <v>1</v>
      </c>
      <c r="B42" s="27" t="s">
        <v>140</v>
      </c>
      <c r="D42" s="48" t="s">
        <v>61</v>
      </c>
      <c r="E42">
        <v>2.8</v>
      </c>
      <c r="F42" s="247" t="s">
        <v>147</v>
      </c>
      <c r="G42" s="247"/>
      <c r="H42" s="247"/>
    </row>
    <row r="43" spans="1:8">
      <c r="A43" s="27">
        <v>1</v>
      </c>
      <c r="B43" s="27" t="s">
        <v>144</v>
      </c>
      <c r="D43" s="48" t="s">
        <v>61</v>
      </c>
      <c r="E43">
        <v>2.8</v>
      </c>
      <c r="F43" s="247" t="s">
        <v>148</v>
      </c>
      <c r="G43" s="247"/>
      <c r="H43" s="247"/>
    </row>
    <row r="44" spans="1:8">
      <c r="A44" s="27">
        <v>1</v>
      </c>
      <c r="B44" s="27" t="s">
        <v>140</v>
      </c>
      <c r="D44" s="48" t="s">
        <v>61</v>
      </c>
      <c r="E44">
        <v>3</v>
      </c>
      <c r="F44" s="247" t="s">
        <v>149</v>
      </c>
      <c r="G44" s="247"/>
      <c r="H44" s="247"/>
    </row>
    <row r="45" spans="1:8">
      <c r="A45" s="27">
        <v>1</v>
      </c>
      <c r="B45" s="27" t="s">
        <v>140</v>
      </c>
      <c r="D45" s="48" t="s">
        <v>61</v>
      </c>
      <c r="E45">
        <v>5</v>
      </c>
      <c r="F45" s="247" t="s">
        <v>150</v>
      </c>
      <c r="G45" s="247"/>
      <c r="H45" s="247"/>
    </row>
    <row r="46" spans="1:8">
      <c r="A46" s="248" t="s">
        <v>151</v>
      </c>
      <c r="B46" s="248"/>
      <c r="C46" s="248"/>
    </row>
    <row r="47" spans="1:8">
      <c r="A47" s="27">
        <v>1</v>
      </c>
      <c r="B47" s="247" t="s">
        <v>152</v>
      </c>
      <c r="C47" s="247"/>
      <c r="D47" s="48" t="s">
        <v>61</v>
      </c>
      <c r="E47">
        <v>0.7</v>
      </c>
      <c r="F47" s="247" t="s">
        <v>144</v>
      </c>
      <c r="G47" s="247"/>
    </row>
    <row r="48" spans="1:8">
      <c r="A48" s="27">
        <v>1</v>
      </c>
      <c r="B48" s="247" t="s">
        <v>152</v>
      </c>
      <c r="C48" s="247"/>
      <c r="D48" s="48" t="s">
        <v>61</v>
      </c>
      <c r="E48">
        <v>0.64</v>
      </c>
      <c r="F48" s="247" t="s">
        <v>140</v>
      </c>
      <c r="G48" s="247"/>
    </row>
    <row r="49" spans="1:7">
      <c r="A49" s="27">
        <v>1</v>
      </c>
      <c r="B49" s="247" t="s">
        <v>153</v>
      </c>
      <c r="C49" s="247"/>
      <c r="D49" s="48" t="s">
        <v>61</v>
      </c>
      <c r="E49">
        <v>0.625</v>
      </c>
      <c r="F49" s="247" t="s">
        <v>144</v>
      </c>
      <c r="G49" s="247"/>
    </row>
  </sheetData>
  <mergeCells count="27">
    <mergeCell ref="F36:G36"/>
    <mergeCell ref="F38:G38"/>
    <mergeCell ref="A37:C37"/>
    <mergeCell ref="A25:C25"/>
    <mergeCell ref="A24:C24"/>
    <mergeCell ref="A33:C33"/>
    <mergeCell ref="F34:G34"/>
    <mergeCell ref="F35:G35"/>
    <mergeCell ref="C1:E2"/>
    <mergeCell ref="C3:E4"/>
    <mergeCell ref="A18:C18"/>
    <mergeCell ref="B20:C20"/>
    <mergeCell ref="A23:C23"/>
    <mergeCell ref="F39:G39"/>
    <mergeCell ref="F49:G49"/>
    <mergeCell ref="B49:C49"/>
    <mergeCell ref="B48:C48"/>
    <mergeCell ref="B47:C47"/>
    <mergeCell ref="F42:H42"/>
    <mergeCell ref="F43:H43"/>
    <mergeCell ref="F44:H44"/>
    <mergeCell ref="F45:H45"/>
    <mergeCell ref="F47:G47"/>
    <mergeCell ref="F48:G48"/>
    <mergeCell ref="F41:H41"/>
    <mergeCell ref="A40:C40"/>
    <mergeCell ref="A46:C46"/>
  </mergeCells>
  <pageMargins left="0.7" right="0.7" top="0.75" bottom="0.75" header="0.3" footer="0.3"/>
  <pageSetup paperSize="9" orientation="portrait" r:id="rId1"/>
  <drawing r:id="rId2"/>
  <legacyDrawing r:id="rId3"/>
  <tableParts count="3"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Z74"/>
  <sheetViews>
    <sheetView tabSelected="1" zoomScale="115" zoomScaleNormal="115" workbookViewId="0">
      <pane ySplit="2" topLeftCell="A59" activePane="bottomLeft" state="frozen"/>
      <selection pane="bottomLeft" activeCell="G35" sqref="G35"/>
    </sheetView>
  </sheetViews>
  <sheetFormatPr baseColWidth="10" defaultColWidth="11.5546875" defaultRowHeight="13.2"/>
  <cols>
    <col min="1" max="1" width="46.5546875" style="7" customWidth="1"/>
    <col min="2" max="2" width="12.6640625" style="7" customWidth="1"/>
    <col min="3" max="3" width="9.109375" style="21" customWidth="1"/>
    <col min="4" max="5" width="11.5546875" style="7"/>
    <col min="6" max="6" width="7.88671875" style="7" customWidth="1"/>
    <col min="7" max="7" width="8.6640625" bestFit="1" customWidth="1"/>
    <col min="8" max="8" width="7.88671875" customWidth="1"/>
    <col min="9" max="10" width="11.5546875" style="7"/>
    <col min="11" max="11" width="7.88671875" style="7" customWidth="1"/>
    <col min="12" max="12" width="8.6640625" bestFit="1" customWidth="1"/>
    <col min="13" max="13" width="7.88671875" customWidth="1"/>
    <col min="14" max="15" width="11.5546875" style="7"/>
    <col min="16" max="16" width="7.88671875" style="7" customWidth="1"/>
    <col min="17" max="17" width="8.6640625" bestFit="1" customWidth="1"/>
    <col min="18" max="18" width="7.88671875" customWidth="1"/>
    <col min="19" max="20" width="11.5546875" style="7"/>
    <col min="21" max="21" width="7.88671875" style="7" customWidth="1"/>
    <col min="22" max="22" width="8.6640625" bestFit="1" customWidth="1"/>
    <col min="23" max="23" width="7.88671875" customWidth="1"/>
    <col min="24" max="24" width="13.88671875" style="7" customWidth="1"/>
    <col min="25" max="16384" width="11.5546875" style="7"/>
  </cols>
  <sheetData>
    <row r="1" spans="1:24" s="2" customFormat="1" ht="19.5" customHeight="1">
      <c r="A1" s="1"/>
      <c r="B1" s="1"/>
      <c r="C1" s="1" t="s">
        <v>10</v>
      </c>
      <c r="D1" s="261">
        <v>1</v>
      </c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</row>
    <row r="2" spans="1:24" s="2" customFormat="1" ht="19.5" customHeight="1">
      <c r="A2" s="1"/>
      <c r="B2" s="1"/>
      <c r="C2" s="1" t="s">
        <v>21</v>
      </c>
      <c r="D2" s="263">
        <v>501</v>
      </c>
      <c r="E2" s="264"/>
      <c r="F2" s="264"/>
      <c r="G2" s="264"/>
      <c r="H2" s="265"/>
      <c r="I2" s="263">
        <v>503</v>
      </c>
      <c r="J2" s="264"/>
      <c r="K2" s="264"/>
      <c r="L2" s="264"/>
      <c r="M2" s="265"/>
      <c r="N2" s="263">
        <v>502</v>
      </c>
      <c r="O2" s="264"/>
      <c r="P2" s="264"/>
      <c r="Q2" s="264"/>
      <c r="R2" s="265"/>
      <c r="S2" s="266">
        <v>504</v>
      </c>
      <c r="T2" s="267"/>
      <c r="U2" s="267"/>
      <c r="V2" s="267"/>
      <c r="W2" s="267"/>
    </row>
    <row r="3" spans="1:24" ht="21" customHeight="1">
      <c r="A3" s="3" t="s">
        <v>32</v>
      </c>
      <c r="B3" s="3" t="s">
        <v>22</v>
      </c>
      <c r="C3" s="4" t="s">
        <v>29</v>
      </c>
      <c r="D3" s="5" t="s">
        <v>7</v>
      </c>
      <c r="E3" s="6" t="s">
        <v>6</v>
      </c>
      <c r="F3" s="6" t="s">
        <v>23</v>
      </c>
      <c r="G3" s="206" t="s">
        <v>164</v>
      </c>
      <c r="H3" s="212" t="s">
        <v>68</v>
      </c>
      <c r="I3" s="185" t="s">
        <v>7</v>
      </c>
      <c r="J3" s="6" t="s">
        <v>6</v>
      </c>
      <c r="K3" s="6" t="s">
        <v>23</v>
      </c>
      <c r="L3" s="206" t="s">
        <v>164</v>
      </c>
      <c r="M3" s="212" t="s">
        <v>68</v>
      </c>
      <c r="N3" s="185" t="s">
        <v>7</v>
      </c>
      <c r="O3" s="6" t="s">
        <v>6</v>
      </c>
      <c r="P3" s="206" t="s">
        <v>23</v>
      </c>
      <c r="Q3" s="206" t="s">
        <v>164</v>
      </c>
      <c r="R3" s="198" t="s">
        <v>68</v>
      </c>
      <c r="S3" s="185" t="s">
        <v>7</v>
      </c>
      <c r="T3" s="6" t="s">
        <v>6</v>
      </c>
      <c r="U3" s="206" t="s">
        <v>23</v>
      </c>
      <c r="V3" s="206" t="s">
        <v>164</v>
      </c>
      <c r="W3" s="212" t="s">
        <v>68</v>
      </c>
      <c r="X3" s="185" t="s">
        <v>11</v>
      </c>
    </row>
    <row r="4" spans="1:24" s="11" customFormat="1" ht="9.75" customHeight="1">
      <c r="A4" s="8"/>
      <c r="B4" s="8"/>
      <c r="C4" s="10" t="s">
        <v>30</v>
      </c>
      <c r="D4" s="9" t="s">
        <v>8</v>
      </c>
      <c r="E4" s="10"/>
      <c r="F4" s="197"/>
      <c r="G4" s="207"/>
      <c r="H4" s="212"/>
      <c r="I4" s="186" t="s">
        <v>8</v>
      </c>
      <c r="J4" s="10"/>
      <c r="K4" s="197"/>
      <c r="L4" s="207"/>
      <c r="M4" s="212"/>
      <c r="N4" s="193" t="s">
        <v>8</v>
      </c>
      <c r="O4" s="32" t="s">
        <v>9</v>
      </c>
      <c r="P4" s="207"/>
      <c r="Q4" s="207"/>
      <c r="R4" s="198"/>
      <c r="S4" s="186" t="s">
        <v>8</v>
      </c>
      <c r="T4" s="10"/>
      <c r="U4" s="207"/>
      <c r="V4" s="207"/>
      <c r="W4" s="212"/>
      <c r="X4" s="211"/>
    </row>
    <row r="5" spans="1:24" ht="18.75" customHeight="1">
      <c r="A5" s="225" t="s">
        <v>0</v>
      </c>
      <c r="B5" s="12"/>
      <c r="C5" s="13">
        <v>200</v>
      </c>
      <c r="D5" s="24"/>
      <c r="E5" s="37"/>
      <c r="F5" s="36" t="s">
        <v>39</v>
      </c>
      <c r="G5" s="237">
        <f>E5</f>
        <v>0</v>
      </c>
      <c r="H5" s="212" t="s">
        <v>68</v>
      </c>
      <c r="I5" s="187"/>
      <c r="J5" s="41"/>
      <c r="K5" s="36" t="s">
        <v>39</v>
      </c>
      <c r="L5" s="237">
        <f>J5</f>
        <v>0</v>
      </c>
      <c r="M5" s="212" t="s">
        <v>68</v>
      </c>
      <c r="N5" s="45"/>
      <c r="O5" s="37"/>
      <c r="P5" s="209" t="s">
        <v>39</v>
      </c>
      <c r="Q5" s="242">
        <f>O5</f>
        <v>0</v>
      </c>
      <c r="R5" s="212" t="s">
        <v>68</v>
      </c>
      <c r="S5" s="187"/>
      <c r="T5" s="41"/>
      <c r="U5" s="209" t="s">
        <v>39</v>
      </c>
      <c r="V5" s="237">
        <f>T5</f>
        <v>0</v>
      </c>
      <c r="W5" s="212" t="s">
        <v>68</v>
      </c>
      <c r="X5" s="22"/>
    </row>
    <row r="6" spans="1:24" ht="18.75" customHeight="1">
      <c r="A6" s="226" t="s">
        <v>1</v>
      </c>
      <c r="B6" s="14"/>
      <c r="C6" s="15">
        <v>205</v>
      </c>
      <c r="D6" s="25"/>
      <c r="E6" s="38"/>
      <c r="F6" s="36" t="s">
        <v>39</v>
      </c>
      <c r="G6" s="237">
        <f t="shared" ref="G6:G14" si="0">E6</f>
        <v>0</v>
      </c>
      <c r="H6" s="212" t="s">
        <v>68</v>
      </c>
      <c r="I6" s="188"/>
      <c r="J6" s="42"/>
      <c r="K6" s="36" t="s">
        <v>39</v>
      </c>
      <c r="L6" s="237">
        <f t="shared" ref="L6:L14" si="1">J6</f>
        <v>0</v>
      </c>
      <c r="M6" s="212" t="s">
        <v>68</v>
      </c>
      <c r="N6" s="46"/>
      <c r="O6" s="38"/>
      <c r="P6" s="209" t="s">
        <v>39</v>
      </c>
      <c r="Q6" s="242">
        <f t="shared" ref="Q6:Q14" si="2">O6</f>
        <v>0</v>
      </c>
      <c r="R6" s="212" t="s">
        <v>68</v>
      </c>
      <c r="S6" s="188"/>
      <c r="T6" s="42"/>
      <c r="U6" s="209" t="s">
        <v>39</v>
      </c>
      <c r="V6" s="237">
        <f t="shared" ref="V6:V14" si="3">T6</f>
        <v>0</v>
      </c>
      <c r="W6" s="212" t="s">
        <v>68</v>
      </c>
      <c r="X6" s="195"/>
    </row>
    <row r="7" spans="1:24" ht="18.75" customHeight="1">
      <c r="A7" s="226" t="s">
        <v>2</v>
      </c>
      <c r="B7" s="14"/>
      <c r="C7" s="15">
        <v>201</v>
      </c>
      <c r="D7" s="25"/>
      <c r="E7" s="38"/>
      <c r="F7" s="36" t="s">
        <v>39</v>
      </c>
      <c r="G7" s="237">
        <f t="shared" si="0"/>
        <v>0</v>
      </c>
      <c r="H7" s="212" t="s">
        <v>68</v>
      </c>
      <c r="I7" s="188"/>
      <c r="J7" s="42"/>
      <c r="K7" s="36" t="s">
        <v>39</v>
      </c>
      <c r="L7" s="237">
        <f t="shared" si="1"/>
        <v>0</v>
      </c>
      <c r="M7" s="212" t="s">
        <v>68</v>
      </c>
      <c r="N7" s="46"/>
      <c r="O7" s="38"/>
      <c r="P7" s="209" t="s">
        <v>39</v>
      </c>
      <c r="Q7" s="242">
        <f t="shared" si="2"/>
        <v>0</v>
      </c>
      <c r="R7" s="212" t="s">
        <v>68</v>
      </c>
      <c r="S7" s="188"/>
      <c r="T7" s="42"/>
      <c r="U7" s="209" t="s">
        <v>39</v>
      </c>
      <c r="V7" s="237">
        <f t="shared" si="3"/>
        <v>0</v>
      </c>
      <c r="W7" s="212" t="s">
        <v>68</v>
      </c>
      <c r="X7" s="195"/>
    </row>
    <row r="8" spans="1:24" ht="18.75" customHeight="1">
      <c r="A8" s="226" t="s">
        <v>3</v>
      </c>
      <c r="B8" s="14"/>
      <c r="C8" s="15">
        <v>206</v>
      </c>
      <c r="D8" s="25"/>
      <c r="E8" s="38"/>
      <c r="F8" s="36" t="s">
        <v>39</v>
      </c>
      <c r="G8" s="237">
        <f t="shared" si="0"/>
        <v>0</v>
      </c>
      <c r="H8" s="212" t="s">
        <v>68</v>
      </c>
      <c r="I8" s="188"/>
      <c r="J8" s="42"/>
      <c r="K8" s="36" t="s">
        <v>39</v>
      </c>
      <c r="L8" s="237">
        <f t="shared" si="1"/>
        <v>0</v>
      </c>
      <c r="M8" s="212" t="s">
        <v>68</v>
      </c>
      <c r="N8" s="46"/>
      <c r="O8" s="38"/>
      <c r="P8" s="209" t="s">
        <v>39</v>
      </c>
      <c r="Q8" s="242">
        <f t="shared" si="2"/>
        <v>0</v>
      </c>
      <c r="R8" s="212" t="s">
        <v>68</v>
      </c>
      <c r="S8" s="188"/>
      <c r="T8" s="42"/>
      <c r="U8" s="209" t="s">
        <v>39</v>
      </c>
      <c r="V8" s="237">
        <f t="shared" si="3"/>
        <v>0</v>
      </c>
      <c r="W8" s="212" t="s">
        <v>68</v>
      </c>
      <c r="X8" s="195"/>
    </row>
    <row r="9" spans="1:24" ht="18.75" customHeight="1">
      <c r="A9" s="227" t="s">
        <v>35</v>
      </c>
      <c r="B9" s="14"/>
      <c r="C9" s="15">
        <v>202</v>
      </c>
      <c r="D9" s="25"/>
      <c r="E9" s="38"/>
      <c r="F9" s="36" t="s">
        <v>39</v>
      </c>
      <c r="G9" s="237">
        <f t="shared" si="0"/>
        <v>0</v>
      </c>
      <c r="H9" s="212" t="s">
        <v>68</v>
      </c>
      <c r="I9" s="188"/>
      <c r="J9" s="42"/>
      <c r="K9" s="36" t="s">
        <v>39</v>
      </c>
      <c r="L9" s="237">
        <f t="shared" si="1"/>
        <v>0</v>
      </c>
      <c r="M9" s="212" t="s">
        <v>68</v>
      </c>
      <c r="N9" s="46"/>
      <c r="O9" s="38"/>
      <c r="P9" s="209" t="s">
        <v>39</v>
      </c>
      <c r="Q9" s="242">
        <f t="shared" si="2"/>
        <v>0</v>
      </c>
      <c r="R9" s="212" t="s">
        <v>68</v>
      </c>
      <c r="S9" s="188"/>
      <c r="T9" s="42"/>
      <c r="U9" s="209" t="s">
        <v>39</v>
      </c>
      <c r="V9" s="237">
        <f t="shared" si="3"/>
        <v>0</v>
      </c>
      <c r="W9" s="212" t="s">
        <v>68</v>
      </c>
      <c r="X9" s="195"/>
    </row>
    <row r="10" spans="1:24" ht="18.75" customHeight="1">
      <c r="A10" s="227" t="s">
        <v>36</v>
      </c>
      <c r="B10" s="14"/>
      <c r="C10" s="15">
        <v>207</v>
      </c>
      <c r="D10" s="25"/>
      <c r="E10" s="38"/>
      <c r="F10" s="36" t="s">
        <v>39</v>
      </c>
      <c r="G10" s="237">
        <f t="shared" si="0"/>
        <v>0</v>
      </c>
      <c r="H10" s="212" t="s">
        <v>68</v>
      </c>
      <c r="I10" s="188"/>
      <c r="J10" s="42"/>
      <c r="K10" s="36" t="s">
        <v>39</v>
      </c>
      <c r="L10" s="237">
        <f t="shared" si="1"/>
        <v>0</v>
      </c>
      <c r="M10" s="212" t="s">
        <v>68</v>
      </c>
      <c r="N10" s="46"/>
      <c r="O10" s="38"/>
      <c r="P10" s="209" t="s">
        <v>39</v>
      </c>
      <c r="Q10" s="242">
        <f t="shared" si="2"/>
        <v>0</v>
      </c>
      <c r="R10" s="212" t="s">
        <v>68</v>
      </c>
      <c r="S10" s="188"/>
      <c r="T10" s="42"/>
      <c r="U10" s="209" t="s">
        <v>39</v>
      </c>
      <c r="V10" s="237">
        <f t="shared" si="3"/>
        <v>0</v>
      </c>
      <c r="W10" s="212" t="s">
        <v>68</v>
      </c>
      <c r="X10" s="195"/>
    </row>
    <row r="11" spans="1:24" ht="18.75" customHeight="1">
      <c r="A11" s="227" t="s">
        <v>37</v>
      </c>
      <c r="B11" s="14"/>
      <c r="C11" s="15">
        <v>203</v>
      </c>
      <c r="D11" s="25">
        <v>30000</v>
      </c>
      <c r="E11" s="38">
        <v>12000</v>
      </c>
      <c r="F11" s="36" t="s">
        <v>39</v>
      </c>
      <c r="G11" s="237">
        <f t="shared" si="0"/>
        <v>12000</v>
      </c>
      <c r="H11" s="212" t="s">
        <v>68</v>
      </c>
      <c r="I11" s="188"/>
      <c r="J11" s="42"/>
      <c r="K11" s="36" t="s">
        <v>39</v>
      </c>
      <c r="L11" s="237">
        <f t="shared" si="1"/>
        <v>0</v>
      </c>
      <c r="M11" s="212" t="s">
        <v>68</v>
      </c>
      <c r="N11" s="46"/>
      <c r="O11" s="38"/>
      <c r="P11" s="209" t="s">
        <v>39</v>
      </c>
      <c r="Q11" s="242">
        <f t="shared" si="2"/>
        <v>0</v>
      </c>
      <c r="R11" s="212" t="s">
        <v>68</v>
      </c>
      <c r="S11" s="188"/>
      <c r="T11" s="42"/>
      <c r="U11" s="209" t="s">
        <v>39</v>
      </c>
      <c r="V11" s="237">
        <f t="shared" si="3"/>
        <v>0</v>
      </c>
      <c r="W11" s="212" t="s">
        <v>68</v>
      </c>
      <c r="X11" s="195"/>
    </row>
    <row r="12" spans="1:24" ht="18.75" customHeight="1">
      <c r="A12" s="227" t="s">
        <v>38</v>
      </c>
      <c r="B12" s="14"/>
      <c r="C12" s="15">
        <v>208</v>
      </c>
      <c r="D12" s="25"/>
      <c r="E12" s="38"/>
      <c r="F12" s="36" t="s">
        <v>39</v>
      </c>
      <c r="G12" s="237">
        <f t="shared" si="0"/>
        <v>0</v>
      </c>
      <c r="H12" s="212" t="s">
        <v>68</v>
      </c>
      <c r="I12" s="188"/>
      <c r="J12" s="42"/>
      <c r="K12" s="36" t="s">
        <v>39</v>
      </c>
      <c r="L12" s="237">
        <f t="shared" si="1"/>
        <v>0</v>
      </c>
      <c r="M12" s="212" t="s">
        <v>68</v>
      </c>
      <c r="N12" s="46"/>
      <c r="O12" s="38"/>
      <c r="P12" s="209" t="s">
        <v>39</v>
      </c>
      <c r="Q12" s="242">
        <f t="shared" si="2"/>
        <v>0</v>
      </c>
      <c r="R12" s="212" t="s">
        <v>68</v>
      </c>
      <c r="S12" s="188"/>
      <c r="T12" s="42"/>
      <c r="U12" s="209" t="s">
        <v>39</v>
      </c>
      <c r="V12" s="237">
        <f t="shared" si="3"/>
        <v>0</v>
      </c>
      <c r="W12" s="212" t="s">
        <v>68</v>
      </c>
      <c r="X12" s="195"/>
    </row>
    <row r="13" spans="1:24" ht="18.75" customHeight="1">
      <c r="A13" s="228" t="s">
        <v>12</v>
      </c>
      <c r="B13" s="16"/>
      <c r="C13" s="17">
        <v>204</v>
      </c>
      <c r="D13" s="26"/>
      <c r="E13" s="39"/>
      <c r="F13" s="36" t="s">
        <v>39</v>
      </c>
      <c r="G13" s="237">
        <f t="shared" si="0"/>
        <v>0</v>
      </c>
      <c r="H13" s="212" t="s">
        <v>68</v>
      </c>
      <c r="I13" s="189"/>
      <c r="J13" s="43"/>
      <c r="K13" s="36" t="s">
        <v>39</v>
      </c>
      <c r="L13" s="237">
        <f t="shared" si="1"/>
        <v>0</v>
      </c>
      <c r="M13" s="212" t="s">
        <v>68</v>
      </c>
      <c r="N13" s="47"/>
      <c r="O13" s="39"/>
      <c r="P13" s="209" t="s">
        <v>39</v>
      </c>
      <c r="Q13" s="242">
        <f t="shared" si="2"/>
        <v>0</v>
      </c>
      <c r="R13" s="212" t="s">
        <v>68</v>
      </c>
      <c r="S13" s="189"/>
      <c r="T13" s="43"/>
      <c r="U13" s="209" t="s">
        <v>39</v>
      </c>
      <c r="V13" s="237">
        <f t="shared" si="3"/>
        <v>0</v>
      </c>
      <c r="W13" s="212" t="s">
        <v>68</v>
      </c>
      <c r="X13" s="195"/>
    </row>
    <row r="14" spans="1:24" ht="18.75" customHeight="1" thickBot="1">
      <c r="A14" s="229" t="s">
        <v>13</v>
      </c>
      <c r="B14" s="18"/>
      <c r="C14" s="19">
        <v>209</v>
      </c>
      <c r="D14" s="199"/>
      <c r="E14" s="200"/>
      <c r="F14" s="209" t="s">
        <v>39</v>
      </c>
      <c r="G14" s="238">
        <f t="shared" si="0"/>
        <v>0</v>
      </c>
      <c r="H14" s="212" t="s">
        <v>68</v>
      </c>
      <c r="I14" s="203"/>
      <c r="J14" s="201"/>
      <c r="K14" s="209" t="s">
        <v>39</v>
      </c>
      <c r="L14" s="238">
        <f t="shared" si="1"/>
        <v>0</v>
      </c>
      <c r="M14" s="212" t="s">
        <v>68</v>
      </c>
      <c r="N14" s="205"/>
      <c r="O14" s="200"/>
      <c r="P14" s="209" t="s">
        <v>39</v>
      </c>
      <c r="Q14" s="238">
        <f t="shared" si="2"/>
        <v>0</v>
      </c>
      <c r="R14" s="212" t="s">
        <v>68</v>
      </c>
      <c r="S14" s="203"/>
      <c r="T14" s="204"/>
      <c r="U14" s="209" t="s">
        <v>39</v>
      </c>
      <c r="V14" s="238">
        <f t="shared" si="3"/>
        <v>0</v>
      </c>
      <c r="W14" s="212" t="s">
        <v>68</v>
      </c>
      <c r="X14" s="195"/>
    </row>
    <row r="15" spans="1:24" ht="20.25" customHeight="1" thickTop="1">
      <c r="A15" s="20" t="s">
        <v>16</v>
      </c>
      <c r="B15" s="28"/>
      <c r="D15" s="236">
        <f t="shared" ref="D15:O15" si="4">SUM(D5:D14)</f>
        <v>30000</v>
      </c>
      <c r="E15" s="236">
        <f t="shared" si="4"/>
        <v>12000</v>
      </c>
      <c r="F15" s="246"/>
      <c r="G15" s="239">
        <f>SUM(G5:G14)</f>
        <v>12000</v>
      </c>
      <c r="H15" s="208" t="s">
        <v>68</v>
      </c>
      <c r="I15" s="240">
        <f t="shared" si="4"/>
        <v>0</v>
      </c>
      <c r="J15" s="241">
        <f t="shared" si="4"/>
        <v>0</v>
      </c>
      <c r="K15" s="246"/>
      <c r="L15" s="239">
        <f>SUM(L5:L14)</f>
        <v>0</v>
      </c>
      <c r="M15" s="212" t="s">
        <v>68</v>
      </c>
      <c r="N15" s="240">
        <f t="shared" si="4"/>
        <v>0</v>
      </c>
      <c r="O15" s="241">
        <f t="shared" si="4"/>
        <v>0</v>
      </c>
      <c r="P15" s="246"/>
      <c r="Q15" s="239">
        <f>SUM(Q5:Q14)</f>
        <v>0</v>
      </c>
      <c r="R15" s="212" t="s">
        <v>68</v>
      </c>
      <c r="S15" s="240">
        <f t="shared" ref="S15:T15" si="5">SUM(S5:S14)</f>
        <v>0</v>
      </c>
      <c r="T15" s="236">
        <f t="shared" si="5"/>
        <v>0</v>
      </c>
      <c r="U15" s="246"/>
      <c r="V15" s="243">
        <f>SUM(V5:V14)</f>
        <v>0</v>
      </c>
      <c r="W15" s="212" t="s">
        <v>68</v>
      </c>
      <c r="X15" s="196"/>
    </row>
    <row r="16" spans="1:24">
      <c r="H16" s="192"/>
      <c r="M16" s="192"/>
      <c r="R16" s="192"/>
      <c r="W16" s="192"/>
    </row>
    <row r="17" spans="1:24" ht="21" customHeight="1">
      <c r="A17" s="3" t="s">
        <v>31</v>
      </c>
      <c r="B17" s="3"/>
      <c r="C17" s="4" t="s">
        <v>29</v>
      </c>
      <c r="D17" s="5" t="s">
        <v>7</v>
      </c>
      <c r="E17" s="6" t="s">
        <v>6</v>
      </c>
      <c r="F17" s="6" t="s">
        <v>23</v>
      </c>
      <c r="G17" s="206" t="s">
        <v>164</v>
      </c>
      <c r="H17" s="212" t="s">
        <v>68</v>
      </c>
      <c r="I17" s="185" t="s">
        <v>7</v>
      </c>
      <c r="J17" s="6" t="s">
        <v>6</v>
      </c>
      <c r="K17" s="6" t="s">
        <v>23</v>
      </c>
      <c r="L17" s="206" t="s">
        <v>164</v>
      </c>
      <c r="M17" s="212" t="s">
        <v>68</v>
      </c>
      <c r="N17" s="185" t="s">
        <v>7</v>
      </c>
      <c r="O17" s="6" t="s">
        <v>6</v>
      </c>
      <c r="P17" s="6" t="s">
        <v>23</v>
      </c>
      <c r="Q17" s="206" t="s">
        <v>164</v>
      </c>
      <c r="R17" s="212" t="s">
        <v>68</v>
      </c>
      <c r="S17" s="185" t="s">
        <v>7</v>
      </c>
      <c r="T17" s="6" t="s">
        <v>6</v>
      </c>
      <c r="U17" s="6" t="s">
        <v>23</v>
      </c>
      <c r="V17" s="206" t="s">
        <v>164</v>
      </c>
      <c r="W17" s="212" t="s">
        <v>68</v>
      </c>
      <c r="X17" s="185" t="s">
        <v>11</v>
      </c>
    </row>
    <row r="18" spans="1:24" s="11" customFormat="1" ht="9.75" customHeight="1">
      <c r="A18" s="8"/>
      <c r="B18" s="8"/>
      <c r="C18" s="10" t="s">
        <v>30</v>
      </c>
      <c r="D18" s="9" t="s">
        <v>8</v>
      </c>
      <c r="E18" s="10"/>
      <c r="F18" s="197"/>
      <c r="G18" s="207"/>
      <c r="H18" s="212"/>
      <c r="I18" s="186" t="s">
        <v>8</v>
      </c>
      <c r="J18" s="10"/>
      <c r="K18" s="197"/>
      <c r="L18" s="207"/>
      <c r="M18" s="212"/>
      <c r="N18" s="186" t="s">
        <v>8</v>
      </c>
      <c r="O18" s="10"/>
      <c r="P18" s="197"/>
      <c r="Q18" s="207"/>
      <c r="R18" s="212"/>
      <c r="S18" s="186" t="s">
        <v>8</v>
      </c>
      <c r="T18" s="10"/>
      <c r="U18" s="197"/>
      <c r="V18" s="207"/>
      <c r="W18" s="212"/>
      <c r="X18" s="211"/>
    </row>
    <row r="19" spans="1:24" ht="18.75" customHeight="1">
      <c r="A19" s="225" t="s">
        <v>0</v>
      </c>
      <c r="B19" s="12"/>
      <c r="C19" s="13">
        <v>200</v>
      </c>
      <c r="D19" s="24"/>
      <c r="E19" s="37"/>
      <c r="F19" s="209" t="s">
        <v>42</v>
      </c>
      <c r="G19" s="237">
        <f>E19*1</f>
        <v>0</v>
      </c>
      <c r="H19" s="212" t="s">
        <v>68</v>
      </c>
      <c r="I19" s="187"/>
      <c r="J19" s="41"/>
      <c r="K19" s="209" t="s">
        <v>42</v>
      </c>
      <c r="L19" s="237">
        <f>J19*1</f>
        <v>0</v>
      </c>
      <c r="M19" s="212" t="s">
        <v>68</v>
      </c>
      <c r="N19" s="45"/>
      <c r="O19" s="37"/>
      <c r="P19" s="209" t="s">
        <v>42</v>
      </c>
      <c r="Q19" s="237">
        <f>O19*1</f>
        <v>0</v>
      </c>
      <c r="R19" s="212" t="s">
        <v>68</v>
      </c>
      <c r="S19" s="187"/>
      <c r="T19" s="41"/>
      <c r="U19" s="209" t="s">
        <v>42</v>
      </c>
      <c r="V19" s="237">
        <f>T19*1</f>
        <v>0</v>
      </c>
      <c r="W19" s="212" t="s">
        <v>68</v>
      </c>
      <c r="X19" s="22"/>
    </row>
    <row r="20" spans="1:24" ht="18.75" customHeight="1">
      <c r="A20" s="226" t="s">
        <v>1</v>
      </c>
      <c r="B20" s="14"/>
      <c r="C20" s="15">
        <v>205</v>
      </c>
      <c r="D20" s="25"/>
      <c r="E20" s="38"/>
      <c r="F20" s="209" t="s">
        <v>42</v>
      </c>
      <c r="G20" s="237">
        <f t="shared" ref="G20:G28" si="6">E20*1</f>
        <v>0</v>
      </c>
      <c r="H20" s="212" t="s">
        <v>68</v>
      </c>
      <c r="I20" s="188"/>
      <c r="J20" s="42"/>
      <c r="K20" s="209" t="s">
        <v>42</v>
      </c>
      <c r="L20" s="237">
        <f t="shared" ref="L20:L27" si="7">J20*1</f>
        <v>0</v>
      </c>
      <c r="M20" s="212" t="s">
        <v>68</v>
      </c>
      <c r="N20" s="46"/>
      <c r="O20" s="38"/>
      <c r="P20" s="209" t="s">
        <v>42</v>
      </c>
      <c r="Q20" s="237">
        <f t="shared" ref="Q20:Q28" si="8">O20*1</f>
        <v>0</v>
      </c>
      <c r="R20" s="212" t="s">
        <v>68</v>
      </c>
      <c r="S20" s="188"/>
      <c r="T20" s="42"/>
      <c r="U20" s="209" t="s">
        <v>42</v>
      </c>
      <c r="V20" s="237">
        <f t="shared" ref="V20:V29" si="9">T20*1</f>
        <v>0</v>
      </c>
      <c r="W20" s="212" t="s">
        <v>68</v>
      </c>
      <c r="X20" s="195"/>
    </row>
    <row r="21" spans="1:24" ht="18.75" customHeight="1">
      <c r="A21" s="226" t="s">
        <v>2</v>
      </c>
      <c r="B21" s="14"/>
      <c r="C21" s="15">
        <v>201</v>
      </c>
      <c r="D21" s="25"/>
      <c r="E21" s="38"/>
      <c r="F21" s="209" t="s">
        <v>42</v>
      </c>
      <c r="G21" s="237">
        <f t="shared" si="6"/>
        <v>0</v>
      </c>
      <c r="H21" s="212" t="s">
        <v>68</v>
      </c>
      <c r="I21" s="188"/>
      <c r="J21" s="42"/>
      <c r="K21" s="209" t="s">
        <v>42</v>
      </c>
      <c r="L21" s="237">
        <f t="shared" si="7"/>
        <v>0</v>
      </c>
      <c r="M21" s="212" t="s">
        <v>68</v>
      </c>
      <c r="N21" s="46"/>
      <c r="O21" s="38"/>
      <c r="P21" s="209" t="s">
        <v>42</v>
      </c>
      <c r="Q21" s="237">
        <f t="shared" si="8"/>
        <v>0</v>
      </c>
      <c r="R21" s="212" t="s">
        <v>68</v>
      </c>
      <c r="S21" s="188"/>
      <c r="T21" s="42"/>
      <c r="U21" s="209" t="s">
        <v>42</v>
      </c>
      <c r="V21" s="237">
        <f t="shared" si="9"/>
        <v>0</v>
      </c>
      <c r="W21" s="212" t="s">
        <v>68</v>
      </c>
      <c r="X21" s="195"/>
    </row>
    <row r="22" spans="1:24" ht="18.75" customHeight="1">
      <c r="A22" s="226" t="s">
        <v>3</v>
      </c>
      <c r="B22" s="14"/>
      <c r="C22" s="15">
        <v>206</v>
      </c>
      <c r="D22" s="25"/>
      <c r="E22" s="38"/>
      <c r="F22" s="209" t="s">
        <v>42</v>
      </c>
      <c r="G22" s="237">
        <f t="shared" si="6"/>
        <v>0</v>
      </c>
      <c r="H22" s="212" t="s">
        <v>68</v>
      </c>
      <c r="I22" s="188"/>
      <c r="J22" s="42"/>
      <c r="K22" s="209" t="s">
        <v>42</v>
      </c>
      <c r="L22" s="237">
        <f t="shared" si="7"/>
        <v>0</v>
      </c>
      <c r="M22" s="212" t="s">
        <v>68</v>
      </c>
      <c r="N22" s="46"/>
      <c r="O22" s="38"/>
      <c r="P22" s="209" t="s">
        <v>42</v>
      </c>
      <c r="Q22" s="237">
        <f t="shared" si="8"/>
        <v>0</v>
      </c>
      <c r="R22" s="212" t="s">
        <v>68</v>
      </c>
      <c r="S22" s="188"/>
      <c r="T22" s="42"/>
      <c r="U22" s="209" t="s">
        <v>42</v>
      </c>
      <c r="V22" s="237">
        <f t="shared" si="9"/>
        <v>0</v>
      </c>
      <c r="W22" s="212" t="s">
        <v>68</v>
      </c>
      <c r="X22" s="195"/>
    </row>
    <row r="23" spans="1:24" ht="18.75" customHeight="1">
      <c r="A23" s="226" t="s">
        <v>4</v>
      </c>
      <c r="B23" s="14"/>
      <c r="C23" s="15">
        <v>202</v>
      </c>
      <c r="D23" s="25"/>
      <c r="E23" s="38"/>
      <c r="F23" s="209" t="s">
        <v>42</v>
      </c>
      <c r="G23" s="237">
        <f t="shared" si="6"/>
        <v>0</v>
      </c>
      <c r="H23" s="212" t="s">
        <v>68</v>
      </c>
      <c r="I23" s="188"/>
      <c r="J23" s="42"/>
      <c r="K23" s="209" t="s">
        <v>42</v>
      </c>
      <c r="L23" s="237">
        <f t="shared" si="7"/>
        <v>0</v>
      </c>
      <c r="M23" s="212" t="s">
        <v>68</v>
      </c>
      <c r="N23" s="46"/>
      <c r="O23" s="38"/>
      <c r="P23" s="209" t="s">
        <v>42</v>
      </c>
      <c r="Q23" s="237">
        <f t="shared" si="8"/>
        <v>0</v>
      </c>
      <c r="R23" s="212" t="s">
        <v>68</v>
      </c>
      <c r="S23" s="188"/>
      <c r="T23" s="42"/>
      <c r="U23" s="209" t="s">
        <v>42</v>
      </c>
      <c r="V23" s="237">
        <f t="shared" si="9"/>
        <v>0</v>
      </c>
      <c r="W23" s="212" t="s">
        <v>68</v>
      </c>
      <c r="X23" s="195"/>
    </row>
    <row r="24" spans="1:24" ht="18.75" customHeight="1">
      <c r="A24" s="226" t="s">
        <v>5</v>
      </c>
      <c r="B24" s="14"/>
      <c r="C24" s="15">
        <v>207</v>
      </c>
      <c r="D24" s="25"/>
      <c r="E24" s="38"/>
      <c r="F24" s="209" t="s">
        <v>42</v>
      </c>
      <c r="G24" s="237">
        <f t="shared" si="6"/>
        <v>0</v>
      </c>
      <c r="H24" s="212" t="s">
        <v>68</v>
      </c>
      <c r="I24" s="188"/>
      <c r="J24" s="42"/>
      <c r="K24" s="209" t="s">
        <v>42</v>
      </c>
      <c r="L24" s="237">
        <f t="shared" si="7"/>
        <v>0</v>
      </c>
      <c r="M24" s="212" t="s">
        <v>68</v>
      </c>
      <c r="N24" s="46"/>
      <c r="O24" s="38"/>
      <c r="P24" s="209" t="s">
        <v>42</v>
      </c>
      <c r="Q24" s="237">
        <f t="shared" si="8"/>
        <v>0</v>
      </c>
      <c r="R24" s="212" t="s">
        <v>68</v>
      </c>
      <c r="S24" s="188"/>
      <c r="T24" s="42"/>
      <c r="U24" s="209" t="s">
        <v>42</v>
      </c>
      <c r="V24" s="237">
        <f t="shared" si="9"/>
        <v>0</v>
      </c>
      <c r="W24" s="212" t="s">
        <v>68</v>
      </c>
      <c r="X24" s="195"/>
    </row>
    <row r="25" spans="1:24" ht="18.75" customHeight="1">
      <c r="A25" s="226" t="s">
        <v>20</v>
      </c>
      <c r="B25" s="14"/>
      <c r="C25" s="15">
        <v>203</v>
      </c>
      <c r="D25" s="25"/>
      <c r="E25" s="38"/>
      <c r="F25" s="209" t="s">
        <v>42</v>
      </c>
      <c r="G25" s="237">
        <f t="shared" si="6"/>
        <v>0</v>
      </c>
      <c r="H25" s="212" t="s">
        <v>68</v>
      </c>
      <c r="I25" s="188"/>
      <c r="J25" s="42"/>
      <c r="K25" s="209" t="s">
        <v>42</v>
      </c>
      <c r="L25" s="237">
        <f t="shared" si="7"/>
        <v>0</v>
      </c>
      <c r="M25" s="212" t="s">
        <v>68</v>
      </c>
      <c r="N25" s="46"/>
      <c r="O25" s="38"/>
      <c r="P25" s="209" t="s">
        <v>42</v>
      </c>
      <c r="Q25" s="237">
        <f t="shared" si="8"/>
        <v>0</v>
      </c>
      <c r="R25" s="212" t="s">
        <v>68</v>
      </c>
      <c r="S25" s="188"/>
      <c r="T25" s="42"/>
      <c r="U25" s="209" t="s">
        <v>42</v>
      </c>
      <c r="V25" s="237">
        <f t="shared" si="9"/>
        <v>0</v>
      </c>
      <c r="W25" s="212" t="s">
        <v>68</v>
      </c>
      <c r="X25" s="195"/>
    </row>
    <row r="26" spans="1:24" ht="18.75" customHeight="1">
      <c r="A26" s="226" t="s">
        <v>25</v>
      </c>
      <c r="B26" s="14"/>
      <c r="C26" s="15">
        <v>208</v>
      </c>
      <c r="D26" s="25"/>
      <c r="E26" s="38"/>
      <c r="F26" s="209" t="s">
        <v>42</v>
      </c>
      <c r="G26" s="237">
        <f t="shared" si="6"/>
        <v>0</v>
      </c>
      <c r="H26" s="212" t="s">
        <v>68</v>
      </c>
      <c r="I26" s="188"/>
      <c r="J26" s="42"/>
      <c r="K26" s="209" t="s">
        <v>42</v>
      </c>
      <c r="L26" s="237">
        <f t="shared" si="7"/>
        <v>0</v>
      </c>
      <c r="M26" s="212" t="s">
        <v>68</v>
      </c>
      <c r="N26" s="46"/>
      <c r="O26" s="38"/>
      <c r="P26" s="209" t="s">
        <v>42</v>
      </c>
      <c r="Q26" s="237">
        <f t="shared" si="8"/>
        <v>0</v>
      </c>
      <c r="R26" s="212" t="s">
        <v>68</v>
      </c>
      <c r="S26" s="188"/>
      <c r="T26" s="42"/>
      <c r="U26" s="209" t="s">
        <v>42</v>
      </c>
      <c r="V26" s="237">
        <f t="shared" si="9"/>
        <v>0</v>
      </c>
      <c r="W26" s="212" t="s">
        <v>68</v>
      </c>
      <c r="X26" s="195"/>
    </row>
    <row r="27" spans="1:24" ht="18.75" customHeight="1">
      <c r="A27" s="228" t="s">
        <v>12</v>
      </c>
      <c r="B27" s="16"/>
      <c r="C27" s="17">
        <v>204</v>
      </c>
      <c r="D27" s="26"/>
      <c r="E27" s="39"/>
      <c r="F27" s="209" t="s">
        <v>42</v>
      </c>
      <c r="G27" s="237">
        <f t="shared" si="6"/>
        <v>0</v>
      </c>
      <c r="H27" s="212" t="s">
        <v>68</v>
      </c>
      <c r="I27" s="189"/>
      <c r="J27" s="43"/>
      <c r="K27" s="209" t="s">
        <v>42</v>
      </c>
      <c r="L27" s="237">
        <f t="shared" si="7"/>
        <v>0</v>
      </c>
      <c r="M27" s="212" t="s">
        <v>68</v>
      </c>
      <c r="N27" s="47"/>
      <c r="O27" s="39"/>
      <c r="P27" s="209" t="s">
        <v>42</v>
      </c>
      <c r="Q27" s="237">
        <f t="shared" si="8"/>
        <v>0</v>
      </c>
      <c r="R27" s="212" t="s">
        <v>68</v>
      </c>
      <c r="S27" s="189"/>
      <c r="T27" s="43"/>
      <c r="U27" s="209" t="s">
        <v>42</v>
      </c>
      <c r="V27" s="237">
        <f t="shared" si="9"/>
        <v>0</v>
      </c>
      <c r="W27" s="212" t="s">
        <v>68</v>
      </c>
      <c r="X27" s="195"/>
    </row>
    <row r="28" spans="1:24" ht="18.75" customHeight="1" thickBot="1">
      <c r="A28" s="229" t="s">
        <v>13</v>
      </c>
      <c r="B28" s="18"/>
      <c r="C28" s="19">
        <v>209</v>
      </c>
      <c r="D28" s="199"/>
      <c r="E28" s="202"/>
      <c r="F28" s="209" t="s">
        <v>42</v>
      </c>
      <c r="G28" s="238">
        <f t="shared" si="6"/>
        <v>0</v>
      </c>
      <c r="H28" s="212" t="s">
        <v>68</v>
      </c>
      <c r="I28" s="203"/>
      <c r="J28" s="204"/>
      <c r="K28" s="209" t="s">
        <v>42</v>
      </c>
      <c r="L28" s="238">
        <v>0</v>
      </c>
      <c r="M28" s="212" t="s">
        <v>68</v>
      </c>
      <c r="N28" s="205"/>
      <c r="O28" s="202"/>
      <c r="P28" s="209" t="s">
        <v>42</v>
      </c>
      <c r="Q28" s="238">
        <f t="shared" si="8"/>
        <v>0</v>
      </c>
      <c r="R28" s="212" t="s">
        <v>68</v>
      </c>
      <c r="S28" s="203"/>
      <c r="T28" s="204"/>
      <c r="U28" s="209" t="s">
        <v>42</v>
      </c>
      <c r="V28" s="238">
        <f t="shared" si="9"/>
        <v>0</v>
      </c>
      <c r="W28" s="212" t="s">
        <v>68</v>
      </c>
      <c r="X28" s="195"/>
    </row>
    <row r="29" spans="1:24" ht="20.25" customHeight="1" thickTop="1">
      <c r="A29" s="20" t="s">
        <v>17</v>
      </c>
      <c r="B29" s="28"/>
      <c r="D29" s="236">
        <f>SUM(D19:D28)</f>
        <v>0</v>
      </c>
      <c r="E29" s="236">
        <f>SUM(E19:E28)</f>
        <v>0</v>
      </c>
      <c r="F29" s="246"/>
      <c r="G29" s="244">
        <f>SUM(H19:H28)</f>
        <v>0</v>
      </c>
      <c r="H29" s="212" t="s">
        <v>68</v>
      </c>
      <c r="I29" s="240">
        <f t="shared" ref="I29:O29" si="10">SUM(I19:I28)</f>
        <v>0</v>
      </c>
      <c r="J29" s="236">
        <f t="shared" si="10"/>
        <v>0</v>
      </c>
      <c r="K29" s="246"/>
      <c r="L29" s="244">
        <f>SUM(L19:L28)</f>
        <v>0</v>
      </c>
      <c r="M29" s="212" t="s">
        <v>68</v>
      </c>
      <c r="N29" s="240">
        <f t="shared" si="10"/>
        <v>0</v>
      </c>
      <c r="O29" s="245">
        <f t="shared" si="10"/>
        <v>0</v>
      </c>
      <c r="P29" s="246"/>
      <c r="Q29" s="244">
        <f>SUM(Q19:Q28)</f>
        <v>0</v>
      </c>
      <c r="R29" s="212" t="s">
        <v>68</v>
      </c>
      <c r="S29" s="240">
        <f t="shared" ref="S29:T29" si="11">SUM(S19:S28)</f>
        <v>0</v>
      </c>
      <c r="T29" s="236">
        <f t="shared" si="11"/>
        <v>0</v>
      </c>
      <c r="U29" s="246"/>
      <c r="V29" s="244">
        <f t="shared" si="9"/>
        <v>0</v>
      </c>
      <c r="W29" s="212" t="s">
        <v>68</v>
      </c>
      <c r="X29" s="196"/>
    </row>
    <row r="30" spans="1:24" ht="19.5" customHeight="1">
      <c r="A30" s="1"/>
      <c r="B30" s="1"/>
      <c r="C30" s="1" t="s">
        <v>10</v>
      </c>
      <c r="D30" s="29"/>
      <c r="E30" s="40"/>
      <c r="F30" s="210"/>
      <c r="H30" s="192"/>
      <c r="I30" s="44"/>
      <c r="J30" s="22"/>
      <c r="K30" s="44"/>
      <c r="M30" s="192"/>
      <c r="N30" s="44"/>
      <c r="O30" s="22"/>
      <c r="P30" s="44"/>
      <c r="R30" s="192"/>
      <c r="S30" s="44"/>
      <c r="T30" s="44"/>
      <c r="U30" s="22"/>
      <c r="W30" s="192"/>
    </row>
    <row r="31" spans="1:24" ht="21" customHeight="1">
      <c r="A31" s="3" t="s">
        <v>34</v>
      </c>
      <c r="B31" s="3"/>
      <c r="C31" s="4" t="s">
        <v>29</v>
      </c>
      <c r="D31" s="5" t="s">
        <v>14</v>
      </c>
      <c r="E31" s="6" t="s">
        <v>6</v>
      </c>
      <c r="F31" s="6" t="s">
        <v>23</v>
      </c>
      <c r="G31" s="206" t="s">
        <v>164</v>
      </c>
      <c r="H31" s="212" t="s">
        <v>68</v>
      </c>
      <c r="I31" s="185" t="s">
        <v>14</v>
      </c>
      <c r="J31" s="6" t="s">
        <v>6</v>
      </c>
      <c r="K31" s="6" t="s">
        <v>23</v>
      </c>
      <c r="L31" s="206" t="s">
        <v>164</v>
      </c>
      <c r="M31" s="212" t="s">
        <v>68</v>
      </c>
      <c r="N31" s="185" t="s">
        <v>14</v>
      </c>
      <c r="O31" s="6" t="s">
        <v>6</v>
      </c>
      <c r="P31" s="6" t="s">
        <v>23</v>
      </c>
      <c r="Q31" s="206" t="s">
        <v>164</v>
      </c>
      <c r="R31" s="212" t="s">
        <v>68</v>
      </c>
      <c r="S31" s="185" t="s">
        <v>14</v>
      </c>
      <c r="T31" s="6" t="s">
        <v>6</v>
      </c>
      <c r="U31" s="6" t="s">
        <v>23</v>
      </c>
      <c r="V31" s="206" t="s">
        <v>164</v>
      </c>
      <c r="W31" s="212" t="s">
        <v>68</v>
      </c>
      <c r="X31" s="185" t="s">
        <v>11</v>
      </c>
    </row>
    <row r="32" spans="1:24" s="11" customFormat="1" ht="9.75" customHeight="1">
      <c r="A32" s="8"/>
      <c r="B32" s="8"/>
      <c r="C32" s="10" t="s">
        <v>30</v>
      </c>
      <c r="D32" s="23" t="s">
        <v>15</v>
      </c>
      <c r="E32" s="10"/>
      <c r="F32" s="197"/>
      <c r="G32" s="207"/>
      <c r="H32" s="212"/>
      <c r="I32" s="190" t="s">
        <v>15</v>
      </c>
      <c r="J32" s="10"/>
      <c r="K32" s="197"/>
      <c r="L32" s="207"/>
      <c r="M32" s="212"/>
      <c r="N32" s="190" t="s">
        <v>15</v>
      </c>
      <c r="O32" s="10"/>
      <c r="P32" s="197"/>
      <c r="Q32" s="207"/>
      <c r="R32" s="212"/>
      <c r="S32" s="190" t="s">
        <v>15</v>
      </c>
      <c r="T32" s="10"/>
      <c r="U32" s="197"/>
      <c r="V32" s="207"/>
      <c r="W32" s="212"/>
      <c r="X32" s="194"/>
    </row>
    <row r="33" spans="1:24" ht="18.75" customHeight="1">
      <c r="A33" s="225" t="s">
        <v>0</v>
      </c>
      <c r="B33" s="12"/>
      <c r="C33" s="13">
        <v>200</v>
      </c>
      <c r="D33" s="24"/>
      <c r="E33" s="37"/>
      <c r="F33" s="209" t="s">
        <v>39</v>
      </c>
      <c r="G33" s="237">
        <f>E33</f>
        <v>0</v>
      </c>
      <c r="H33" s="212" t="s">
        <v>68</v>
      </c>
      <c r="I33" s="187"/>
      <c r="J33" s="41"/>
      <c r="K33" s="209" t="s">
        <v>39</v>
      </c>
      <c r="L33" s="237">
        <f>J33</f>
        <v>0</v>
      </c>
      <c r="M33" s="212" t="s">
        <v>68</v>
      </c>
      <c r="N33" s="45"/>
      <c r="O33" s="37"/>
      <c r="P33" s="209" t="s">
        <v>39</v>
      </c>
      <c r="Q33" s="237">
        <f>0</f>
        <v>0</v>
      </c>
      <c r="R33" s="212" t="s">
        <v>68</v>
      </c>
      <c r="S33" s="187"/>
      <c r="T33" s="41"/>
      <c r="U33" s="209" t="s">
        <v>39</v>
      </c>
      <c r="V33" s="237">
        <f>T33</f>
        <v>0</v>
      </c>
      <c r="W33" s="212" t="s">
        <v>68</v>
      </c>
      <c r="X33" s="195"/>
    </row>
    <row r="34" spans="1:24" ht="18.75" customHeight="1">
      <c r="A34" s="226" t="s">
        <v>1</v>
      </c>
      <c r="B34" s="14"/>
      <c r="C34" s="15">
        <v>205</v>
      </c>
      <c r="D34" s="25"/>
      <c r="E34" s="38"/>
      <c r="F34" s="209" t="s">
        <v>39</v>
      </c>
      <c r="G34" s="237">
        <f t="shared" ref="G34:G42" si="12">E34</f>
        <v>0</v>
      </c>
      <c r="H34" s="212" t="s">
        <v>68</v>
      </c>
      <c r="I34" s="188"/>
      <c r="J34" s="42"/>
      <c r="K34" s="209" t="s">
        <v>39</v>
      </c>
      <c r="L34" s="237">
        <f t="shared" ref="L34:L42" si="13">J34</f>
        <v>0</v>
      </c>
      <c r="M34" s="212" t="s">
        <v>68</v>
      </c>
      <c r="N34" s="46"/>
      <c r="O34" s="38"/>
      <c r="P34" s="209" t="s">
        <v>39</v>
      </c>
      <c r="Q34" s="237">
        <f>0</f>
        <v>0</v>
      </c>
      <c r="R34" s="212" t="s">
        <v>68</v>
      </c>
      <c r="S34" s="188"/>
      <c r="T34" s="42"/>
      <c r="U34" s="209" t="s">
        <v>39</v>
      </c>
      <c r="V34" s="237">
        <f t="shared" ref="V34:V42" si="14">T34</f>
        <v>0</v>
      </c>
      <c r="W34" s="212" t="s">
        <v>68</v>
      </c>
      <c r="X34" s="195"/>
    </row>
    <row r="35" spans="1:24" ht="18.75" customHeight="1">
      <c r="A35" s="226" t="s">
        <v>2</v>
      </c>
      <c r="B35" s="14"/>
      <c r="C35" s="15">
        <v>201</v>
      </c>
      <c r="D35" s="25"/>
      <c r="E35" s="38"/>
      <c r="F35" s="209" t="s">
        <v>39</v>
      </c>
      <c r="G35" s="237">
        <f t="shared" si="12"/>
        <v>0</v>
      </c>
      <c r="H35" s="212" t="s">
        <v>68</v>
      </c>
      <c r="I35" s="188"/>
      <c r="J35" s="42"/>
      <c r="K35" s="209" t="s">
        <v>39</v>
      </c>
      <c r="L35" s="237">
        <f t="shared" si="13"/>
        <v>0</v>
      </c>
      <c r="M35" s="212" t="s">
        <v>68</v>
      </c>
      <c r="N35" s="46"/>
      <c r="O35" s="38"/>
      <c r="P35" s="209" t="s">
        <v>39</v>
      </c>
      <c r="Q35" s="237">
        <f>0</f>
        <v>0</v>
      </c>
      <c r="R35" s="212" t="s">
        <v>68</v>
      </c>
      <c r="S35" s="188"/>
      <c r="T35" s="42"/>
      <c r="U35" s="209" t="s">
        <v>39</v>
      </c>
      <c r="V35" s="237">
        <f t="shared" si="14"/>
        <v>0</v>
      </c>
      <c r="W35" s="212" t="s">
        <v>68</v>
      </c>
      <c r="X35" s="195"/>
    </row>
    <row r="36" spans="1:24" ht="18.75" customHeight="1">
      <c r="A36" s="226" t="s">
        <v>3</v>
      </c>
      <c r="B36" s="14"/>
      <c r="C36" s="15">
        <v>206</v>
      </c>
      <c r="D36" s="25"/>
      <c r="E36" s="38"/>
      <c r="F36" s="209" t="s">
        <v>39</v>
      </c>
      <c r="G36" s="237">
        <f t="shared" si="12"/>
        <v>0</v>
      </c>
      <c r="H36" s="212" t="s">
        <v>68</v>
      </c>
      <c r="I36" s="188"/>
      <c r="J36" s="42"/>
      <c r="K36" s="209" t="s">
        <v>39</v>
      </c>
      <c r="L36" s="237">
        <f t="shared" si="13"/>
        <v>0</v>
      </c>
      <c r="M36" s="212" t="s">
        <v>68</v>
      </c>
      <c r="N36" s="46"/>
      <c r="O36" s="38"/>
      <c r="P36" s="209" t="s">
        <v>39</v>
      </c>
      <c r="Q36" s="237">
        <f>0</f>
        <v>0</v>
      </c>
      <c r="R36" s="212" t="s">
        <v>68</v>
      </c>
      <c r="S36" s="188"/>
      <c r="T36" s="42"/>
      <c r="U36" s="209" t="s">
        <v>39</v>
      </c>
      <c r="V36" s="237">
        <f t="shared" si="14"/>
        <v>0</v>
      </c>
      <c r="W36" s="212" t="s">
        <v>68</v>
      </c>
      <c r="X36" s="195"/>
    </row>
    <row r="37" spans="1:24" ht="18.75" customHeight="1">
      <c r="A37" s="226" t="s">
        <v>4</v>
      </c>
      <c r="B37" s="14"/>
      <c r="C37" s="15">
        <v>202</v>
      </c>
      <c r="D37" s="25"/>
      <c r="E37" s="38"/>
      <c r="F37" s="209" t="s">
        <v>39</v>
      </c>
      <c r="G37" s="237">
        <f t="shared" si="12"/>
        <v>0</v>
      </c>
      <c r="H37" s="212" t="s">
        <v>68</v>
      </c>
      <c r="I37" s="188"/>
      <c r="J37" s="42"/>
      <c r="K37" s="209" t="s">
        <v>39</v>
      </c>
      <c r="L37" s="237">
        <f t="shared" si="13"/>
        <v>0</v>
      </c>
      <c r="M37" s="212" t="s">
        <v>68</v>
      </c>
      <c r="N37" s="46"/>
      <c r="O37" s="38"/>
      <c r="P37" s="209" t="s">
        <v>39</v>
      </c>
      <c r="Q37" s="237">
        <f>0</f>
        <v>0</v>
      </c>
      <c r="R37" s="212" t="s">
        <v>68</v>
      </c>
      <c r="S37" s="188"/>
      <c r="T37" s="42"/>
      <c r="U37" s="209" t="s">
        <v>39</v>
      </c>
      <c r="V37" s="237">
        <f t="shared" si="14"/>
        <v>0</v>
      </c>
      <c r="W37" s="212" t="s">
        <v>68</v>
      </c>
      <c r="X37" s="195"/>
    </row>
    <row r="38" spans="1:24" ht="18.75" customHeight="1">
      <c r="A38" s="226" t="s">
        <v>5</v>
      </c>
      <c r="B38" s="14"/>
      <c r="C38" s="15">
        <v>207</v>
      </c>
      <c r="D38" s="25"/>
      <c r="E38" s="38"/>
      <c r="F38" s="209" t="s">
        <v>39</v>
      </c>
      <c r="G38" s="237">
        <f t="shared" si="12"/>
        <v>0</v>
      </c>
      <c r="H38" s="212" t="s">
        <v>68</v>
      </c>
      <c r="I38" s="188"/>
      <c r="J38" s="42"/>
      <c r="K38" s="209" t="s">
        <v>39</v>
      </c>
      <c r="L38" s="237">
        <f t="shared" si="13"/>
        <v>0</v>
      </c>
      <c r="M38" s="212" t="s">
        <v>68</v>
      </c>
      <c r="N38" s="46"/>
      <c r="O38" s="38"/>
      <c r="P38" s="209" t="s">
        <v>39</v>
      </c>
      <c r="Q38" s="237">
        <f>0</f>
        <v>0</v>
      </c>
      <c r="R38" s="212" t="s">
        <v>68</v>
      </c>
      <c r="S38" s="188"/>
      <c r="T38" s="42"/>
      <c r="U38" s="209" t="s">
        <v>39</v>
      </c>
      <c r="V38" s="237">
        <f t="shared" si="14"/>
        <v>0</v>
      </c>
      <c r="W38" s="212" t="s">
        <v>68</v>
      </c>
      <c r="X38" s="195"/>
    </row>
    <row r="39" spans="1:24" ht="18.75" customHeight="1">
      <c r="A39" s="226" t="s">
        <v>20</v>
      </c>
      <c r="B39" s="14"/>
      <c r="C39" s="15">
        <v>203</v>
      </c>
      <c r="D39" s="25"/>
      <c r="E39" s="38"/>
      <c r="F39" s="209" t="s">
        <v>39</v>
      </c>
      <c r="G39" s="237">
        <f t="shared" si="12"/>
        <v>0</v>
      </c>
      <c r="H39" s="212" t="s">
        <v>68</v>
      </c>
      <c r="I39" s="188"/>
      <c r="J39" s="42"/>
      <c r="K39" s="209" t="s">
        <v>39</v>
      </c>
      <c r="L39" s="237">
        <f t="shared" si="13"/>
        <v>0</v>
      </c>
      <c r="M39" s="212" t="s">
        <v>68</v>
      </c>
      <c r="N39" s="46"/>
      <c r="O39" s="38"/>
      <c r="P39" s="209" t="s">
        <v>39</v>
      </c>
      <c r="Q39" s="237">
        <f>0</f>
        <v>0</v>
      </c>
      <c r="R39" s="212" t="s">
        <v>68</v>
      </c>
      <c r="S39" s="188"/>
      <c r="T39" s="42"/>
      <c r="U39" s="209" t="s">
        <v>39</v>
      </c>
      <c r="V39" s="237">
        <f t="shared" si="14"/>
        <v>0</v>
      </c>
      <c r="W39" s="212" t="s">
        <v>68</v>
      </c>
      <c r="X39" s="195"/>
    </row>
    <row r="40" spans="1:24" ht="18.75" customHeight="1">
      <c r="A40" s="226" t="s">
        <v>25</v>
      </c>
      <c r="B40" s="14"/>
      <c r="C40" s="15">
        <v>208</v>
      </c>
      <c r="D40" s="25"/>
      <c r="E40" s="38"/>
      <c r="F40" s="209" t="s">
        <v>39</v>
      </c>
      <c r="G40" s="237">
        <f t="shared" si="12"/>
        <v>0</v>
      </c>
      <c r="H40" s="212" t="s">
        <v>68</v>
      </c>
      <c r="I40" s="188"/>
      <c r="J40" s="42"/>
      <c r="K40" s="209" t="s">
        <v>39</v>
      </c>
      <c r="L40" s="237">
        <f t="shared" si="13"/>
        <v>0</v>
      </c>
      <c r="M40" s="212" t="s">
        <v>68</v>
      </c>
      <c r="N40" s="46"/>
      <c r="O40" s="38"/>
      <c r="P40" s="209" t="s">
        <v>39</v>
      </c>
      <c r="Q40" s="237">
        <f>0</f>
        <v>0</v>
      </c>
      <c r="R40" s="212" t="s">
        <v>68</v>
      </c>
      <c r="S40" s="188"/>
      <c r="T40" s="42"/>
      <c r="U40" s="209" t="s">
        <v>39</v>
      </c>
      <c r="V40" s="237">
        <f t="shared" si="14"/>
        <v>0</v>
      </c>
      <c r="W40" s="212" t="s">
        <v>68</v>
      </c>
      <c r="X40" s="195"/>
    </row>
    <row r="41" spans="1:24" ht="18.75" customHeight="1">
      <c r="A41" s="228" t="s">
        <v>12</v>
      </c>
      <c r="B41" s="16"/>
      <c r="C41" s="17">
        <v>204</v>
      </c>
      <c r="D41" s="26"/>
      <c r="E41" s="39"/>
      <c r="F41" s="209" t="s">
        <v>39</v>
      </c>
      <c r="G41" s="237">
        <f t="shared" si="12"/>
        <v>0</v>
      </c>
      <c r="H41" s="212" t="s">
        <v>68</v>
      </c>
      <c r="I41" s="189"/>
      <c r="J41" s="43"/>
      <c r="K41" s="209" t="s">
        <v>39</v>
      </c>
      <c r="L41" s="237">
        <f t="shared" si="13"/>
        <v>0</v>
      </c>
      <c r="M41" s="212" t="s">
        <v>68</v>
      </c>
      <c r="N41" s="47"/>
      <c r="O41" s="39"/>
      <c r="P41" s="209" t="s">
        <v>39</v>
      </c>
      <c r="Q41" s="237">
        <f>0</f>
        <v>0</v>
      </c>
      <c r="R41" s="212" t="s">
        <v>68</v>
      </c>
      <c r="S41" s="189"/>
      <c r="T41" s="43"/>
      <c r="U41" s="209" t="s">
        <v>39</v>
      </c>
      <c r="V41" s="237">
        <f t="shared" si="14"/>
        <v>0</v>
      </c>
      <c r="W41" s="212" t="s">
        <v>68</v>
      </c>
      <c r="X41" s="195"/>
    </row>
    <row r="42" spans="1:24" ht="18.75" customHeight="1" thickBot="1">
      <c r="A42" s="229" t="s">
        <v>13</v>
      </c>
      <c r="B42" s="18"/>
      <c r="C42" s="19">
        <v>209</v>
      </c>
      <c r="D42" s="199"/>
      <c r="E42" s="202"/>
      <c r="F42" s="209" t="s">
        <v>39</v>
      </c>
      <c r="G42" s="238">
        <f t="shared" si="12"/>
        <v>0</v>
      </c>
      <c r="H42" s="212" t="s">
        <v>68</v>
      </c>
      <c r="I42" s="203"/>
      <c r="J42" s="204"/>
      <c r="K42" s="209" t="s">
        <v>39</v>
      </c>
      <c r="L42" s="238">
        <f t="shared" si="13"/>
        <v>0</v>
      </c>
      <c r="M42" s="212" t="s">
        <v>68</v>
      </c>
      <c r="N42" s="205"/>
      <c r="O42" s="202"/>
      <c r="P42" s="209" t="s">
        <v>39</v>
      </c>
      <c r="Q42" s="238">
        <f>0</f>
        <v>0</v>
      </c>
      <c r="R42" s="212" t="s">
        <v>68</v>
      </c>
      <c r="S42" s="203"/>
      <c r="T42" s="204"/>
      <c r="U42" s="209" t="s">
        <v>39</v>
      </c>
      <c r="V42" s="238">
        <f t="shared" si="14"/>
        <v>0</v>
      </c>
      <c r="W42" s="212" t="s">
        <v>68</v>
      </c>
      <c r="X42" s="195"/>
    </row>
    <row r="43" spans="1:24" ht="20.25" customHeight="1" thickTop="1">
      <c r="A43" s="20" t="s">
        <v>18</v>
      </c>
      <c r="B43" s="28"/>
      <c r="D43" s="236">
        <f>SUM(D33:D42)</f>
        <v>0</v>
      </c>
      <c r="E43" s="236">
        <f>SUM(E33:E42)</f>
        <v>0</v>
      </c>
      <c r="F43" s="246"/>
      <c r="G43" s="244">
        <f>SUM(G33:G42)</f>
        <v>0</v>
      </c>
      <c r="H43" s="212" t="s">
        <v>68</v>
      </c>
      <c r="I43" s="240">
        <f t="shared" ref="I43:O43" si="15">SUM(I33:I42)</f>
        <v>0</v>
      </c>
      <c r="J43" s="236">
        <f t="shared" si="15"/>
        <v>0</v>
      </c>
      <c r="K43" s="246"/>
      <c r="L43" s="244">
        <f>SUM(L33:L42)</f>
        <v>0</v>
      </c>
      <c r="M43" s="212" t="s">
        <v>68</v>
      </c>
      <c r="N43" s="240">
        <f t="shared" si="15"/>
        <v>0</v>
      </c>
      <c r="O43" s="245">
        <f t="shared" si="15"/>
        <v>0</v>
      </c>
      <c r="P43" s="246"/>
      <c r="Q43" s="244">
        <f>SUM(Q33:Q42)</f>
        <v>0</v>
      </c>
      <c r="R43" s="212" t="s">
        <v>68</v>
      </c>
      <c r="S43" s="240">
        <f t="shared" ref="S43:T43" si="16">SUM(S33:S42)</f>
        <v>0</v>
      </c>
      <c r="T43" s="236">
        <f t="shared" si="16"/>
        <v>0</v>
      </c>
      <c r="U43" s="246"/>
      <c r="V43" s="244">
        <f>SUM(V33:V42)</f>
        <v>0</v>
      </c>
      <c r="W43" s="212" t="s">
        <v>68</v>
      </c>
      <c r="X43" s="196"/>
    </row>
    <row r="44" spans="1:24">
      <c r="H44" s="192"/>
      <c r="M44" s="192"/>
      <c r="R44" s="192"/>
      <c r="W44" s="192"/>
    </row>
    <row r="45" spans="1:24" ht="21" customHeight="1">
      <c r="A45" s="3" t="s">
        <v>33</v>
      </c>
      <c r="B45" s="3"/>
      <c r="C45" s="4" t="s">
        <v>29</v>
      </c>
      <c r="D45" s="5" t="s">
        <v>14</v>
      </c>
      <c r="E45" s="6" t="s">
        <v>6</v>
      </c>
      <c r="F45" s="6" t="s">
        <v>23</v>
      </c>
      <c r="G45" s="206" t="s">
        <v>164</v>
      </c>
      <c r="H45" s="212" t="s">
        <v>68</v>
      </c>
      <c r="I45" s="185" t="s">
        <v>14</v>
      </c>
      <c r="J45" s="6" t="s">
        <v>6</v>
      </c>
      <c r="K45" s="6" t="s">
        <v>23</v>
      </c>
      <c r="L45" s="206" t="s">
        <v>164</v>
      </c>
      <c r="M45" s="212" t="s">
        <v>68</v>
      </c>
      <c r="N45" s="185" t="s">
        <v>14</v>
      </c>
      <c r="O45" s="6" t="s">
        <v>6</v>
      </c>
      <c r="P45" s="6" t="s">
        <v>23</v>
      </c>
      <c r="Q45" s="206" t="s">
        <v>164</v>
      </c>
      <c r="R45" s="212" t="s">
        <v>68</v>
      </c>
      <c r="S45" s="185" t="s">
        <v>14</v>
      </c>
      <c r="T45" s="6" t="s">
        <v>6</v>
      </c>
      <c r="U45" s="6" t="s">
        <v>23</v>
      </c>
      <c r="V45" s="206" t="s">
        <v>164</v>
      </c>
      <c r="W45" s="212" t="s">
        <v>68</v>
      </c>
      <c r="X45" s="185" t="s">
        <v>11</v>
      </c>
    </row>
    <row r="46" spans="1:24" s="11" customFormat="1" ht="9.75" customHeight="1">
      <c r="A46" s="8"/>
      <c r="B46" s="8"/>
      <c r="C46" s="10" t="s">
        <v>30</v>
      </c>
      <c r="D46" s="31" t="s">
        <v>15</v>
      </c>
      <c r="E46" s="32"/>
      <c r="F46" s="197"/>
      <c r="G46" s="207"/>
      <c r="H46" s="212"/>
      <c r="I46" s="191" t="s">
        <v>15</v>
      </c>
      <c r="J46" s="32"/>
      <c r="K46" s="197"/>
      <c r="L46" s="207"/>
      <c r="M46" s="212"/>
      <c r="N46" s="191" t="s">
        <v>15</v>
      </c>
      <c r="O46" s="32"/>
      <c r="P46" s="197"/>
      <c r="Q46" s="207"/>
      <c r="R46" s="212"/>
      <c r="S46" s="191" t="s">
        <v>15</v>
      </c>
      <c r="T46" s="32"/>
      <c r="U46" s="197"/>
      <c r="V46" s="207"/>
      <c r="W46" s="212"/>
      <c r="X46" s="211"/>
    </row>
    <row r="47" spans="1:24" ht="18.75" customHeight="1">
      <c r="A47" s="230" t="s">
        <v>0</v>
      </c>
      <c r="B47" s="34"/>
      <c r="C47" s="33">
        <v>200</v>
      </c>
      <c r="D47" s="24"/>
      <c r="E47" s="37"/>
      <c r="F47" s="209" t="s">
        <v>39</v>
      </c>
      <c r="G47" s="237">
        <f>E47</f>
        <v>0</v>
      </c>
      <c r="H47" s="212" t="s">
        <v>68</v>
      </c>
      <c r="I47" s="187"/>
      <c r="J47" s="41"/>
      <c r="K47" s="209" t="s">
        <v>39</v>
      </c>
      <c r="L47" s="237">
        <f>J47</f>
        <v>0</v>
      </c>
      <c r="M47" s="212" t="s">
        <v>68</v>
      </c>
      <c r="N47" s="45"/>
      <c r="O47" s="37"/>
      <c r="P47" s="209" t="s">
        <v>39</v>
      </c>
      <c r="Q47" s="237">
        <f>O47</f>
        <v>0</v>
      </c>
      <c r="R47" s="212" t="s">
        <v>68</v>
      </c>
      <c r="S47" s="187"/>
      <c r="T47" s="41"/>
      <c r="U47" s="209" t="s">
        <v>39</v>
      </c>
      <c r="V47" s="237">
        <f>T47</f>
        <v>0</v>
      </c>
      <c r="W47" s="212" t="s">
        <v>68</v>
      </c>
      <c r="X47" s="22"/>
    </row>
    <row r="48" spans="1:24" ht="18.75" customHeight="1">
      <c r="A48" s="231" t="s">
        <v>1</v>
      </c>
      <c r="B48" s="34"/>
      <c r="C48" s="33">
        <v>205</v>
      </c>
      <c r="D48" s="25"/>
      <c r="E48" s="38"/>
      <c r="F48" s="209" t="s">
        <v>39</v>
      </c>
      <c r="G48" s="237">
        <f t="shared" ref="G48:G56" si="17">E48</f>
        <v>0</v>
      </c>
      <c r="H48" s="212" t="s">
        <v>68</v>
      </c>
      <c r="I48" s="188"/>
      <c r="J48" s="42"/>
      <c r="K48" s="209" t="s">
        <v>39</v>
      </c>
      <c r="L48" s="237">
        <f t="shared" ref="L48:L56" si="18">J48</f>
        <v>0</v>
      </c>
      <c r="M48" s="212" t="s">
        <v>68</v>
      </c>
      <c r="N48" s="46"/>
      <c r="O48" s="38"/>
      <c r="P48" s="209" t="s">
        <v>39</v>
      </c>
      <c r="Q48" s="237">
        <f t="shared" ref="Q48:Q56" si="19">O48</f>
        <v>0</v>
      </c>
      <c r="R48" s="212" t="s">
        <v>68</v>
      </c>
      <c r="S48" s="188"/>
      <c r="T48" s="42"/>
      <c r="U48" s="209" t="s">
        <v>39</v>
      </c>
      <c r="V48" s="237">
        <f t="shared" ref="V48:V56" si="20">T48</f>
        <v>0</v>
      </c>
      <c r="W48" s="212" t="s">
        <v>68</v>
      </c>
      <c r="X48" s="195"/>
    </row>
    <row r="49" spans="1:24" ht="18.75" customHeight="1">
      <c r="A49" s="231" t="s">
        <v>2</v>
      </c>
      <c r="B49" s="34"/>
      <c r="C49" s="33">
        <v>201</v>
      </c>
      <c r="D49" s="25"/>
      <c r="E49" s="38"/>
      <c r="F49" s="209" t="s">
        <v>39</v>
      </c>
      <c r="G49" s="237">
        <f t="shared" si="17"/>
        <v>0</v>
      </c>
      <c r="H49" s="212" t="s">
        <v>68</v>
      </c>
      <c r="I49" s="188"/>
      <c r="J49" s="42"/>
      <c r="K49" s="209" t="s">
        <v>39</v>
      </c>
      <c r="L49" s="237">
        <f t="shared" si="18"/>
        <v>0</v>
      </c>
      <c r="M49" s="212" t="s">
        <v>68</v>
      </c>
      <c r="N49" s="46"/>
      <c r="O49" s="38"/>
      <c r="P49" s="209" t="s">
        <v>39</v>
      </c>
      <c r="Q49" s="237">
        <f t="shared" si="19"/>
        <v>0</v>
      </c>
      <c r="R49" s="212" t="s">
        <v>68</v>
      </c>
      <c r="S49" s="188"/>
      <c r="T49" s="42"/>
      <c r="U49" s="209" t="s">
        <v>39</v>
      </c>
      <c r="V49" s="237">
        <f t="shared" si="20"/>
        <v>0</v>
      </c>
      <c r="W49" s="212" t="s">
        <v>68</v>
      </c>
      <c r="X49" s="195"/>
    </row>
    <row r="50" spans="1:24" ht="18.75" customHeight="1">
      <c r="A50" s="231" t="s">
        <v>3</v>
      </c>
      <c r="B50" s="34"/>
      <c r="C50" s="33">
        <v>206</v>
      </c>
      <c r="D50" s="25"/>
      <c r="E50" s="38"/>
      <c r="F50" s="209" t="s">
        <v>39</v>
      </c>
      <c r="G50" s="237">
        <f t="shared" si="17"/>
        <v>0</v>
      </c>
      <c r="H50" s="212" t="s">
        <v>68</v>
      </c>
      <c r="I50" s="188"/>
      <c r="J50" s="42"/>
      <c r="K50" s="209" t="s">
        <v>39</v>
      </c>
      <c r="L50" s="237">
        <f t="shared" si="18"/>
        <v>0</v>
      </c>
      <c r="M50" s="212" t="s">
        <v>68</v>
      </c>
      <c r="N50" s="46"/>
      <c r="O50" s="38"/>
      <c r="P50" s="209" t="s">
        <v>39</v>
      </c>
      <c r="Q50" s="237">
        <f t="shared" si="19"/>
        <v>0</v>
      </c>
      <c r="R50" s="212" t="s">
        <v>68</v>
      </c>
      <c r="S50" s="188"/>
      <c r="T50" s="42"/>
      <c r="U50" s="209" t="s">
        <v>39</v>
      </c>
      <c r="V50" s="237">
        <f t="shared" si="20"/>
        <v>0</v>
      </c>
      <c r="W50" s="212" t="s">
        <v>68</v>
      </c>
      <c r="X50" s="195"/>
    </row>
    <row r="51" spans="1:24" ht="18.75" customHeight="1">
      <c r="A51" s="231" t="s">
        <v>4</v>
      </c>
      <c r="B51" s="34"/>
      <c r="C51" s="33">
        <v>202</v>
      </c>
      <c r="D51" s="25"/>
      <c r="E51" s="38"/>
      <c r="F51" s="209" t="s">
        <v>39</v>
      </c>
      <c r="G51" s="237">
        <f t="shared" si="17"/>
        <v>0</v>
      </c>
      <c r="H51" s="212" t="s">
        <v>68</v>
      </c>
      <c r="I51" s="188"/>
      <c r="J51" s="42"/>
      <c r="K51" s="209" t="s">
        <v>39</v>
      </c>
      <c r="L51" s="237">
        <f t="shared" si="18"/>
        <v>0</v>
      </c>
      <c r="M51" s="212" t="s">
        <v>68</v>
      </c>
      <c r="N51" s="46"/>
      <c r="O51" s="38"/>
      <c r="P51" s="209" t="s">
        <v>39</v>
      </c>
      <c r="Q51" s="237">
        <f t="shared" si="19"/>
        <v>0</v>
      </c>
      <c r="R51" s="212" t="s">
        <v>68</v>
      </c>
      <c r="S51" s="188"/>
      <c r="T51" s="42"/>
      <c r="U51" s="209" t="s">
        <v>39</v>
      </c>
      <c r="V51" s="237">
        <f t="shared" si="20"/>
        <v>0</v>
      </c>
      <c r="W51" s="212" t="s">
        <v>68</v>
      </c>
      <c r="X51" s="195"/>
    </row>
    <row r="52" spans="1:24" ht="18.75" customHeight="1">
      <c r="A52" s="231" t="s">
        <v>5</v>
      </c>
      <c r="B52" s="34"/>
      <c r="C52" s="33">
        <v>207</v>
      </c>
      <c r="D52" s="25"/>
      <c r="E52" s="38"/>
      <c r="F52" s="209" t="s">
        <v>39</v>
      </c>
      <c r="G52" s="237">
        <f t="shared" si="17"/>
        <v>0</v>
      </c>
      <c r="H52" s="212" t="s">
        <v>68</v>
      </c>
      <c r="I52" s="188"/>
      <c r="J52" s="42"/>
      <c r="K52" s="209" t="s">
        <v>39</v>
      </c>
      <c r="L52" s="237">
        <f t="shared" si="18"/>
        <v>0</v>
      </c>
      <c r="M52" s="212" t="s">
        <v>68</v>
      </c>
      <c r="N52" s="46"/>
      <c r="O52" s="38"/>
      <c r="P52" s="209" t="s">
        <v>39</v>
      </c>
      <c r="Q52" s="237">
        <f t="shared" si="19"/>
        <v>0</v>
      </c>
      <c r="R52" s="212" t="s">
        <v>68</v>
      </c>
      <c r="S52" s="188"/>
      <c r="T52" s="42"/>
      <c r="U52" s="209" t="s">
        <v>39</v>
      </c>
      <c r="V52" s="237">
        <f t="shared" si="20"/>
        <v>0</v>
      </c>
      <c r="W52" s="212" t="s">
        <v>68</v>
      </c>
      <c r="X52" s="195"/>
    </row>
    <row r="53" spans="1:24" ht="18.75" customHeight="1">
      <c r="A53" s="231" t="s">
        <v>20</v>
      </c>
      <c r="B53" s="34"/>
      <c r="C53" s="33">
        <v>203</v>
      </c>
      <c r="D53" s="25"/>
      <c r="E53" s="38"/>
      <c r="F53" s="209" t="s">
        <v>39</v>
      </c>
      <c r="G53" s="237">
        <f t="shared" si="17"/>
        <v>0</v>
      </c>
      <c r="H53" s="212" t="s">
        <v>68</v>
      </c>
      <c r="I53" s="188"/>
      <c r="J53" s="42"/>
      <c r="K53" s="209" t="s">
        <v>39</v>
      </c>
      <c r="L53" s="237">
        <f t="shared" si="18"/>
        <v>0</v>
      </c>
      <c r="M53" s="212" t="s">
        <v>68</v>
      </c>
      <c r="N53" s="46"/>
      <c r="O53" s="38"/>
      <c r="P53" s="209" t="s">
        <v>39</v>
      </c>
      <c r="Q53" s="237">
        <f t="shared" si="19"/>
        <v>0</v>
      </c>
      <c r="R53" s="212" t="s">
        <v>68</v>
      </c>
      <c r="S53" s="188"/>
      <c r="T53" s="42"/>
      <c r="U53" s="209" t="s">
        <v>39</v>
      </c>
      <c r="V53" s="237">
        <f t="shared" si="20"/>
        <v>0</v>
      </c>
      <c r="W53" s="212" t="s">
        <v>68</v>
      </c>
      <c r="X53" s="195"/>
    </row>
    <row r="54" spans="1:24" ht="18.75" customHeight="1">
      <c r="A54" s="231" t="s">
        <v>25</v>
      </c>
      <c r="B54" s="34"/>
      <c r="C54" s="33">
        <v>208</v>
      </c>
      <c r="D54" s="26"/>
      <c r="E54" s="39"/>
      <c r="F54" s="209" t="s">
        <v>39</v>
      </c>
      <c r="G54" s="237">
        <f t="shared" si="17"/>
        <v>0</v>
      </c>
      <c r="H54" s="212" t="s">
        <v>68</v>
      </c>
      <c r="I54" s="189"/>
      <c r="J54" s="43"/>
      <c r="K54" s="209" t="s">
        <v>39</v>
      </c>
      <c r="L54" s="237">
        <f t="shared" si="18"/>
        <v>0</v>
      </c>
      <c r="M54" s="212" t="s">
        <v>68</v>
      </c>
      <c r="N54" s="46"/>
      <c r="O54" s="38"/>
      <c r="P54" s="209" t="s">
        <v>39</v>
      </c>
      <c r="Q54" s="237">
        <f t="shared" si="19"/>
        <v>0</v>
      </c>
      <c r="R54" s="212" t="s">
        <v>68</v>
      </c>
      <c r="S54" s="189"/>
      <c r="T54" s="43"/>
      <c r="U54" s="209" t="s">
        <v>39</v>
      </c>
      <c r="V54" s="237">
        <f t="shared" si="20"/>
        <v>0</v>
      </c>
      <c r="W54" s="212" t="s">
        <v>68</v>
      </c>
      <c r="X54" s="195"/>
    </row>
    <row r="55" spans="1:24" ht="18.75" customHeight="1">
      <c r="A55" s="232" t="s">
        <v>12</v>
      </c>
      <c r="B55" s="34"/>
      <c r="C55" s="33">
        <v>204</v>
      </c>
      <c r="D55" s="25"/>
      <c r="E55" s="38"/>
      <c r="F55" s="209" t="s">
        <v>39</v>
      </c>
      <c r="G55" s="237">
        <f t="shared" si="17"/>
        <v>0</v>
      </c>
      <c r="H55" s="212" t="s">
        <v>68</v>
      </c>
      <c r="I55" s="188"/>
      <c r="J55" s="42"/>
      <c r="K55" s="209" t="s">
        <v>39</v>
      </c>
      <c r="L55" s="237">
        <f t="shared" si="18"/>
        <v>0</v>
      </c>
      <c r="M55" s="212" t="s">
        <v>68</v>
      </c>
      <c r="N55" s="47"/>
      <c r="O55" s="39"/>
      <c r="P55" s="209" t="s">
        <v>39</v>
      </c>
      <c r="Q55" s="237">
        <f t="shared" si="19"/>
        <v>0</v>
      </c>
      <c r="R55" s="212" t="s">
        <v>68</v>
      </c>
      <c r="S55" s="188"/>
      <c r="T55" s="42"/>
      <c r="U55" s="209" t="s">
        <v>39</v>
      </c>
      <c r="V55" s="237">
        <f t="shared" si="20"/>
        <v>0</v>
      </c>
      <c r="W55" s="212" t="s">
        <v>68</v>
      </c>
      <c r="X55" s="195"/>
    </row>
    <row r="56" spans="1:24" ht="18.75" customHeight="1">
      <c r="A56" s="233" t="s">
        <v>13</v>
      </c>
      <c r="B56" s="34"/>
      <c r="C56" s="33">
        <v>209</v>
      </c>
      <c r="D56" s="25"/>
      <c r="E56" s="38"/>
      <c r="F56" s="209" t="s">
        <v>39</v>
      </c>
      <c r="G56" s="237">
        <f t="shared" si="17"/>
        <v>0</v>
      </c>
      <c r="H56" s="212" t="s">
        <v>68</v>
      </c>
      <c r="I56" s="188"/>
      <c r="J56" s="42"/>
      <c r="K56" s="209" t="s">
        <v>39</v>
      </c>
      <c r="L56" s="237">
        <f t="shared" si="18"/>
        <v>0</v>
      </c>
      <c r="M56" s="212" t="s">
        <v>68</v>
      </c>
      <c r="N56" s="46"/>
      <c r="O56" s="38"/>
      <c r="P56" s="209" t="s">
        <v>39</v>
      </c>
      <c r="Q56" s="237">
        <f t="shared" si="19"/>
        <v>0</v>
      </c>
      <c r="R56" s="212" t="s">
        <v>68</v>
      </c>
      <c r="S56" s="188"/>
      <c r="T56" s="42"/>
      <c r="U56" s="209" t="s">
        <v>39</v>
      </c>
      <c r="V56" s="237">
        <f t="shared" si="20"/>
        <v>0</v>
      </c>
      <c r="W56" s="212" t="s">
        <v>68</v>
      </c>
      <c r="X56" s="195"/>
    </row>
    <row r="57" spans="1:24" ht="18.75" customHeight="1">
      <c r="A57" s="234" t="s">
        <v>159</v>
      </c>
      <c r="B57" s="34"/>
      <c r="C57" s="33">
        <v>210</v>
      </c>
      <c r="D57" s="25"/>
      <c r="E57" s="38">
        <v>1</v>
      </c>
      <c r="F57" s="209" t="s">
        <v>40</v>
      </c>
      <c r="G57" s="237">
        <f>E57*0.67</f>
        <v>0.67</v>
      </c>
      <c r="H57" s="212" t="s">
        <v>68</v>
      </c>
      <c r="I57" s="188"/>
      <c r="J57" s="42">
        <v>1</v>
      </c>
      <c r="K57" s="209" t="s">
        <v>40</v>
      </c>
      <c r="L57" s="237">
        <f>J57*0.67</f>
        <v>0.67</v>
      </c>
      <c r="M57" s="212" t="s">
        <v>68</v>
      </c>
      <c r="N57" s="46"/>
      <c r="O57" s="38">
        <v>1</v>
      </c>
      <c r="P57" s="209" t="s">
        <v>40</v>
      </c>
      <c r="Q57" s="237">
        <f>O57*0.67</f>
        <v>0.67</v>
      </c>
      <c r="R57" s="212" t="s">
        <v>68</v>
      </c>
      <c r="S57" s="188"/>
      <c r="T57" s="42">
        <v>1</v>
      </c>
      <c r="U57" s="209" t="s">
        <v>40</v>
      </c>
      <c r="V57" s="237">
        <f>T57*0.67</f>
        <v>0.67</v>
      </c>
      <c r="W57" s="212" t="s">
        <v>68</v>
      </c>
      <c r="X57" s="195"/>
    </row>
    <row r="58" spans="1:24" ht="18.75" customHeight="1">
      <c r="A58" s="234" t="s">
        <v>160</v>
      </c>
      <c r="B58" s="34"/>
      <c r="C58" s="33">
        <v>210</v>
      </c>
      <c r="D58" s="25"/>
      <c r="E58" s="38">
        <v>150</v>
      </c>
      <c r="F58" s="209" t="s">
        <v>40</v>
      </c>
      <c r="G58" s="237">
        <f>E58*0.67</f>
        <v>100.5</v>
      </c>
      <c r="H58" s="212" t="s">
        <v>68</v>
      </c>
      <c r="I58" s="188"/>
      <c r="J58" s="42">
        <v>1</v>
      </c>
      <c r="K58" s="209" t="s">
        <v>40</v>
      </c>
      <c r="L58" s="237">
        <f>J58*0.67</f>
        <v>0.67</v>
      </c>
      <c r="M58" s="212" t="s">
        <v>68</v>
      </c>
      <c r="N58" s="46"/>
      <c r="O58" s="38">
        <v>1</v>
      </c>
      <c r="P58" s="209" t="s">
        <v>40</v>
      </c>
      <c r="Q58" s="237">
        <f>O58*0.67</f>
        <v>0.67</v>
      </c>
      <c r="R58" s="212" t="s">
        <v>68</v>
      </c>
      <c r="S58" s="188"/>
      <c r="T58" s="42">
        <v>1</v>
      </c>
      <c r="U58" s="209" t="s">
        <v>40</v>
      </c>
      <c r="V58" s="237">
        <f>T58*0.67</f>
        <v>0.67</v>
      </c>
      <c r="W58" s="212" t="s">
        <v>68</v>
      </c>
      <c r="X58" s="195"/>
    </row>
    <row r="59" spans="1:24" ht="18.75" customHeight="1">
      <c r="A59" s="234" t="s">
        <v>161</v>
      </c>
      <c r="B59" s="34"/>
      <c r="C59" s="33">
        <v>211</v>
      </c>
      <c r="D59" s="25"/>
      <c r="E59" s="38">
        <v>1</v>
      </c>
      <c r="F59" s="209" t="s">
        <v>24</v>
      </c>
      <c r="G59" s="237">
        <f>E59*0.357</f>
        <v>0.35699999999999998</v>
      </c>
      <c r="H59" s="212" t="s">
        <v>68</v>
      </c>
      <c r="I59" s="188"/>
      <c r="J59" s="42">
        <v>1</v>
      </c>
      <c r="K59" s="209" t="s">
        <v>24</v>
      </c>
      <c r="L59" s="237">
        <f>J59*0.357</f>
        <v>0.35699999999999998</v>
      </c>
      <c r="M59" s="212" t="s">
        <v>68</v>
      </c>
      <c r="N59" s="46"/>
      <c r="O59" s="38">
        <v>1</v>
      </c>
      <c r="P59" s="209" t="s">
        <v>24</v>
      </c>
      <c r="Q59" s="237">
        <f>O59*0.357</f>
        <v>0.35699999999999998</v>
      </c>
      <c r="R59" s="212" t="s">
        <v>68</v>
      </c>
      <c r="S59" s="188"/>
      <c r="T59" s="42">
        <v>1</v>
      </c>
      <c r="U59" s="209" t="s">
        <v>24</v>
      </c>
      <c r="V59" s="237">
        <f>T59*0.357</f>
        <v>0.35699999999999998</v>
      </c>
      <c r="W59" s="212" t="s">
        <v>68</v>
      </c>
      <c r="X59" s="195"/>
    </row>
    <row r="60" spans="1:24" ht="18.75" customHeight="1">
      <c r="A60" s="234" t="s">
        <v>162</v>
      </c>
      <c r="B60" s="34"/>
      <c r="C60" s="33">
        <v>211</v>
      </c>
      <c r="D60" s="25"/>
      <c r="E60" s="38">
        <v>1</v>
      </c>
      <c r="F60" s="209" t="s">
        <v>24</v>
      </c>
      <c r="G60" s="237">
        <f>E60*0.357</f>
        <v>0.35699999999999998</v>
      </c>
      <c r="H60" s="212" t="s">
        <v>68</v>
      </c>
      <c r="I60" s="188"/>
      <c r="J60" s="42">
        <v>1</v>
      </c>
      <c r="K60" s="209" t="s">
        <v>24</v>
      </c>
      <c r="L60" s="237">
        <f>J60*0.357</f>
        <v>0.35699999999999998</v>
      </c>
      <c r="M60" s="212" t="s">
        <v>68</v>
      </c>
      <c r="N60" s="46"/>
      <c r="O60" s="38">
        <v>1</v>
      </c>
      <c r="P60" s="209" t="s">
        <v>24</v>
      </c>
      <c r="Q60" s="237">
        <f>O60*0.357</f>
        <v>0.35699999999999998</v>
      </c>
      <c r="R60" s="212" t="s">
        <v>68</v>
      </c>
      <c r="S60" s="188"/>
      <c r="T60" s="42">
        <v>1</v>
      </c>
      <c r="U60" s="209" t="s">
        <v>24</v>
      </c>
      <c r="V60" s="237">
        <f>T60*0.357</f>
        <v>0.35699999999999998</v>
      </c>
      <c r="W60" s="212" t="s">
        <v>68</v>
      </c>
      <c r="X60" s="195"/>
    </row>
    <row r="61" spans="1:24" ht="18.75" customHeight="1">
      <c r="A61" s="233" t="s">
        <v>28</v>
      </c>
      <c r="B61" s="34"/>
      <c r="C61" s="33">
        <v>212</v>
      </c>
      <c r="D61" s="25"/>
      <c r="E61" s="38"/>
      <c r="F61" s="209" t="s">
        <v>43</v>
      </c>
      <c r="G61" s="237"/>
      <c r="H61" s="212" t="s">
        <v>68</v>
      </c>
      <c r="I61" s="188"/>
      <c r="J61" s="42"/>
      <c r="K61" s="209" t="s">
        <v>43</v>
      </c>
      <c r="L61" s="237"/>
      <c r="M61" s="212" t="s">
        <v>68</v>
      </c>
      <c r="N61" s="46"/>
      <c r="O61" s="38"/>
      <c r="P61" s="209" t="s">
        <v>43</v>
      </c>
      <c r="Q61" s="237"/>
      <c r="R61" s="212" t="s">
        <v>68</v>
      </c>
      <c r="S61" s="188"/>
      <c r="T61" s="42"/>
      <c r="U61" s="209" t="s">
        <v>43</v>
      </c>
      <c r="V61" s="237"/>
      <c r="W61" s="212" t="s">
        <v>68</v>
      </c>
      <c r="X61" s="195"/>
    </row>
    <row r="62" spans="1:24" ht="18.75" customHeight="1">
      <c r="A62" s="233" t="s">
        <v>26</v>
      </c>
      <c r="B62" s="34"/>
      <c r="C62" s="33">
        <v>214</v>
      </c>
      <c r="D62" s="25"/>
      <c r="E62" s="38"/>
      <c r="F62" s="209" t="s">
        <v>44</v>
      </c>
      <c r="G62" s="237"/>
      <c r="H62" s="212" t="s">
        <v>68</v>
      </c>
      <c r="I62" s="188"/>
      <c r="J62" s="42"/>
      <c r="K62" s="209" t="s">
        <v>44</v>
      </c>
      <c r="L62" s="237"/>
      <c r="M62" s="212" t="s">
        <v>68</v>
      </c>
      <c r="N62" s="46"/>
      <c r="O62" s="38"/>
      <c r="P62" s="209" t="s">
        <v>44</v>
      </c>
      <c r="Q62" s="237"/>
      <c r="R62" s="212" t="s">
        <v>68</v>
      </c>
      <c r="S62" s="188"/>
      <c r="T62" s="42"/>
      <c r="U62" s="209" t="s">
        <v>44</v>
      </c>
      <c r="V62" s="237"/>
      <c r="W62" s="212" t="s">
        <v>68</v>
      </c>
      <c r="X62" s="195"/>
    </row>
    <row r="63" spans="1:24" ht="18.75" customHeight="1" thickBot="1">
      <c r="A63" s="235" t="s">
        <v>27</v>
      </c>
      <c r="B63" s="35"/>
      <c r="C63" s="30">
        <v>219</v>
      </c>
      <c r="D63" s="199"/>
      <c r="E63" s="202"/>
      <c r="F63" s="209" t="s">
        <v>44</v>
      </c>
      <c r="G63" s="238"/>
      <c r="H63" s="212" t="s">
        <v>68</v>
      </c>
      <c r="I63" s="203"/>
      <c r="J63" s="204"/>
      <c r="K63" s="209" t="s">
        <v>44</v>
      </c>
      <c r="L63" s="238"/>
      <c r="M63" s="212" t="s">
        <v>68</v>
      </c>
      <c r="N63" s="205"/>
      <c r="O63" s="202"/>
      <c r="P63" s="209" t="s">
        <v>44</v>
      </c>
      <c r="Q63" s="238"/>
      <c r="R63" s="212" t="s">
        <v>68</v>
      </c>
      <c r="S63" s="203"/>
      <c r="T63" s="204"/>
      <c r="U63" s="209" t="s">
        <v>44</v>
      </c>
      <c r="V63" s="238"/>
      <c r="W63" s="212" t="s">
        <v>68</v>
      </c>
      <c r="X63" s="195"/>
    </row>
    <row r="64" spans="1:24" ht="20.25" customHeight="1" thickTop="1">
      <c r="A64" s="28" t="s">
        <v>19</v>
      </c>
      <c r="B64" s="28"/>
      <c r="D64" s="236">
        <f t="shared" ref="D64:T64" si="21">SUM(D47:D56)</f>
        <v>0</v>
      </c>
      <c r="E64" s="236">
        <f t="shared" si="21"/>
        <v>0</v>
      </c>
      <c r="F64" s="246"/>
      <c r="G64" s="244">
        <f>SUM(G47:G63)</f>
        <v>101.884</v>
      </c>
      <c r="H64" s="212" t="s">
        <v>68</v>
      </c>
      <c r="I64" s="240">
        <f t="shared" si="21"/>
        <v>0</v>
      </c>
      <c r="J64" s="236">
        <f t="shared" si="21"/>
        <v>0</v>
      </c>
      <c r="K64" s="246"/>
      <c r="L64" s="244">
        <f>SUM(L47:L63)</f>
        <v>2.0540000000000003</v>
      </c>
      <c r="M64" s="212" t="s">
        <v>68</v>
      </c>
      <c r="N64" s="240">
        <f t="shared" si="21"/>
        <v>0</v>
      </c>
      <c r="O64" s="245">
        <f t="shared" si="21"/>
        <v>0</v>
      </c>
      <c r="P64" s="246"/>
      <c r="Q64" s="244">
        <f>SUM(Q47:Q63)</f>
        <v>2.0540000000000003</v>
      </c>
      <c r="R64" s="212" t="s">
        <v>68</v>
      </c>
      <c r="S64" s="240">
        <f t="shared" si="21"/>
        <v>0</v>
      </c>
      <c r="T64" s="236">
        <f t="shared" si="21"/>
        <v>0</v>
      </c>
      <c r="U64" s="246"/>
      <c r="V64" s="244">
        <f>SUM(V47:V63)</f>
        <v>2.0540000000000003</v>
      </c>
      <c r="W64" s="212" t="s">
        <v>68</v>
      </c>
      <c r="X64" s="196"/>
    </row>
    <row r="65" spans="1:26" ht="13.8" thickBot="1"/>
    <row r="66" spans="1:26" ht="13.8" thickBot="1">
      <c r="A66" s="218" t="s">
        <v>165</v>
      </c>
      <c r="B66" s="214"/>
      <c r="C66" s="213"/>
      <c r="D66" s="214"/>
      <c r="E66" s="214"/>
      <c r="F66" s="214"/>
      <c r="G66" s="216">
        <f>G15+G29+G43+G64</f>
        <v>12101.884</v>
      </c>
      <c r="H66" s="215" t="s">
        <v>68</v>
      </c>
      <c r="I66" s="214"/>
      <c r="J66" s="214"/>
      <c r="K66" s="214"/>
      <c r="L66" s="216">
        <f>L15+L29+L43+L64</f>
        <v>2.0540000000000003</v>
      </c>
      <c r="M66" s="215" t="s">
        <v>68</v>
      </c>
      <c r="N66" s="214"/>
      <c r="O66" s="214"/>
      <c r="P66" s="214"/>
      <c r="Q66" s="216">
        <f>Q15+Q29+Q43+Q64</f>
        <v>2.0540000000000003</v>
      </c>
      <c r="R66" s="215" t="s">
        <v>68</v>
      </c>
      <c r="S66" s="214"/>
      <c r="T66" s="214"/>
      <c r="U66" s="214"/>
      <c r="V66" s="216">
        <f>V15+V29+V64</f>
        <v>2.0540000000000003</v>
      </c>
      <c r="W66" s="215" t="s">
        <v>68</v>
      </c>
      <c r="X66" s="214"/>
      <c r="Y66" s="217">
        <f>G66+L66+Q66+V66</f>
        <v>12108.046</v>
      </c>
      <c r="Z66" s="215" t="s">
        <v>68</v>
      </c>
    </row>
    <row r="70" spans="1:26">
      <c r="A70" s="219"/>
      <c r="B70" s="220" t="s">
        <v>166</v>
      </c>
    </row>
    <row r="71" spans="1:26">
      <c r="A71" s="221"/>
      <c r="B71" s="221"/>
    </row>
    <row r="72" spans="1:26">
      <c r="A72" s="222"/>
      <c r="B72" s="220" t="s">
        <v>167</v>
      </c>
    </row>
    <row r="73" spans="1:26">
      <c r="A73" s="221"/>
      <c r="B73" s="221"/>
    </row>
    <row r="74" spans="1:26">
      <c r="A74" s="223"/>
      <c r="B74" s="224" t="s">
        <v>168</v>
      </c>
    </row>
  </sheetData>
  <sheetProtection algorithmName="SHA-512" hashValue="TZYtVIT0JcOaJ9cGFih933DVUlu9eMOmN95Up4XWsnEXLZIKAYRHhQFRGDHMNCcjYRGp8C67QLd4HtZELaVoJQ==" saltValue="TKj81vRjM4BGtDQHYDWIUw==" spinCount="100000" sheet="1" objects="1" scenarios="1"/>
  <mergeCells count="5">
    <mergeCell ref="D1:W1"/>
    <mergeCell ref="D2:H2"/>
    <mergeCell ref="I2:M2"/>
    <mergeCell ref="N2:R2"/>
    <mergeCell ref="S2:W2"/>
  </mergeCells>
  <phoneticPr fontId="1" type="noConversion"/>
  <dataValidations count="2">
    <dataValidation allowBlank="1" showErrorMessage="1" promptTitle="Grumes résineuses" prompt="Bois de sciage et de placage, bois pour l'imprégnation, petit bois de service." sqref="A5 A19 A33 A47" xr:uid="{97A58187-BE25-44A7-92D2-3E7EC1959892}"/>
    <dataValidation allowBlank="1" showDropDown="1" showInputMessage="1" showErrorMessage="1" sqref="K4:L4 P4:Q4 U4:V4 U18:V18 P18:Q18 K18:L18 K32:L32 P32:Q32 U32:V32 U46:V46 P46:Q46 K46:L46 F4:G4 F18:G18 F32:G32 F46:G46" xr:uid="{108CA0CB-8653-46FC-8AEA-E58E79DAE558}"/>
  </dataValidations>
  <pageMargins left="0.57999999999999996" right="0.43" top="0.72" bottom="0.63" header="0.53" footer="0.38"/>
  <pageSetup paperSize="9" orientation="landscape" r:id="rId1"/>
  <headerFooter alignWithMargins="0">
    <oddHeader>&amp;L&amp;"Arial,Gras"&amp;11Résumé des bois exploités/vendus pour le compte d'exploitation forestier&amp;R&amp;"Arial,Gras"Année forestière: &amp;"Arial,Normal"________________</oddHeader>
    <oddFooter>&amp;L&amp;F&amp;C&amp;D&amp;R Page &amp;P de &amp;N</oddFooter>
  </headerFooter>
  <rowBreaks count="1" manualBreakCount="1">
    <brk id="29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EBBDB75-3751-49A9-9B3A-45E6888E3256}">
          <x14:formula1>
            <xm:f>'Données de base'!$A$7:$A$12</xm:f>
          </x14:formula1>
          <xm:sqref>D1</xm:sqref>
        </x14:dataValidation>
        <x14:dataValidation type="list" allowBlank="1" showInputMessage="1" showErrorMessage="1" xr:uid="{4260E366-02EA-48D4-A4E0-02911712FFD7}">
          <x14:formula1>
            <xm:f>'Données de base'!$P$2:$P$5</xm:f>
          </x14:formula1>
          <xm:sqref>I2 N2 D2 S2</xm:sqref>
        </x14:dataValidation>
        <x14:dataValidation type="list" allowBlank="1" showInputMessage="1" showErrorMessage="1" xr:uid="{3EE1B69C-96BA-4818-BC9A-C6F78327081F}">
          <x14:formula1>
            <xm:f>'Données de base'!$P$9:$P$16</xm:f>
          </x14:formula1>
          <xm:sqref>K33:K42 P33:P42 U33:U42 K19:K28 F19:F28 U19:U28 U5:U14 F33:F42 K47:K63 U47:U63 F47:F63 P19:P28 P47:P63 F5:F14 P5:P14 K5:K14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5B69-5427-4D74-9309-6A18EA714D8E}">
  <sheetPr codeName="Feuil2"/>
  <dimension ref="A1:O190"/>
  <sheetViews>
    <sheetView topLeftCell="A40" zoomScaleNormal="100" workbookViewId="0">
      <selection activeCell="I3" sqref="I3"/>
    </sheetView>
  </sheetViews>
  <sheetFormatPr baseColWidth="10" defaultColWidth="11.5546875" defaultRowHeight="13.2"/>
  <cols>
    <col min="1" max="5" width="11.5546875" style="183"/>
    <col min="6" max="6" width="41" style="183" bestFit="1" customWidth="1"/>
    <col min="7" max="16384" width="11.5546875" style="183"/>
  </cols>
  <sheetData>
    <row r="1" spans="1:15">
      <c r="A1" s="183" t="s">
        <v>45</v>
      </c>
      <c r="B1" s="183" t="s">
        <v>46</v>
      </c>
      <c r="C1" s="183" t="s">
        <v>47</v>
      </c>
      <c r="D1" s="183" t="s">
        <v>48</v>
      </c>
      <c r="E1" s="183" t="s">
        <v>49</v>
      </c>
      <c r="F1" s="183" t="s">
        <v>50</v>
      </c>
      <c r="G1" s="183" t="s">
        <v>51</v>
      </c>
      <c r="H1" s="183" t="s">
        <v>52</v>
      </c>
      <c r="I1" s="183" t="s">
        <v>53</v>
      </c>
      <c r="J1" s="183" t="s">
        <v>54</v>
      </c>
      <c r="K1" s="183" t="s">
        <v>55</v>
      </c>
      <c r="L1" s="183" t="s">
        <v>56</v>
      </c>
      <c r="M1" s="183" t="s">
        <v>57</v>
      </c>
      <c r="N1" s="183" t="s">
        <v>58</v>
      </c>
      <c r="O1" s="183" t="s">
        <v>59</v>
      </c>
    </row>
    <row r="2" spans="1:15">
      <c r="A2" s="183">
        <v>1</v>
      </c>
      <c r="B2" s="183">
        <v>2</v>
      </c>
      <c r="C2" s="183">
        <v>3</v>
      </c>
      <c r="D2" s="183">
        <v>4</v>
      </c>
      <c r="E2" s="183">
        <v>5</v>
      </c>
      <c r="F2" s="183">
        <v>6</v>
      </c>
      <c r="G2" s="183">
        <v>7</v>
      </c>
      <c r="H2" s="183">
        <v>8</v>
      </c>
      <c r="I2" s="183">
        <v>9</v>
      </c>
      <c r="J2" s="183">
        <v>10</v>
      </c>
      <c r="K2" s="183">
        <v>11</v>
      </c>
      <c r="L2" s="183">
        <v>12</v>
      </c>
      <c r="M2" s="183">
        <v>13</v>
      </c>
      <c r="N2" s="183">
        <v>14</v>
      </c>
      <c r="O2" s="183">
        <v>15</v>
      </c>
    </row>
    <row r="3" spans="1:15">
      <c r="A3" s="183" cm="1">
        <f t="array" ref="A3">ROW(Ventes!5:5)</f>
        <v>5</v>
      </c>
      <c r="B3" s="184">
        <v>45291</v>
      </c>
      <c r="D3" s="183">
        <f>Ventes!B$5</f>
        <v>0</v>
      </c>
      <c r="F3" s="183" t="str">
        <f>Ventes!A$5</f>
        <v>Grumes résineuses</v>
      </c>
      <c r="G3" s="183">
        <f>Ventes!D5</f>
        <v>0</v>
      </c>
      <c r="H3" s="183">
        <f>Ventes!D$1</f>
        <v>1</v>
      </c>
      <c r="I3" s="183" t="s">
        <v>44</v>
      </c>
      <c r="J3" s="183">
        <f>Ventes!D$2</f>
        <v>501</v>
      </c>
      <c r="K3" s="183">
        <f>Ventes!C$5</f>
        <v>200</v>
      </c>
      <c r="M3" s="183">
        <v>300</v>
      </c>
      <c r="N3" s="183">
        <f>Ventes!G5</f>
        <v>0</v>
      </c>
      <c r="O3" s="183" t="s">
        <v>60</v>
      </c>
    </row>
    <row r="4" spans="1:15">
      <c r="A4" s="183" cm="1">
        <f t="array" ref="A4">ROW(Ventes!6:6)</f>
        <v>6</v>
      </c>
      <c r="B4" s="184">
        <v>45291</v>
      </c>
      <c r="D4" s="183">
        <f>Ventes!B$6</f>
        <v>0</v>
      </c>
      <c r="F4" s="183" t="str">
        <f>Ventes!A$6</f>
        <v>Grumes feuillues</v>
      </c>
      <c r="G4" s="183">
        <f>Ventes!D6</f>
        <v>0</v>
      </c>
      <c r="H4" s="183">
        <f>Ventes!D$1</f>
        <v>1</v>
      </c>
      <c r="J4" s="183">
        <f>Ventes!D$2</f>
        <v>501</v>
      </c>
      <c r="K4" s="183">
        <f>Ventes!C$6</f>
        <v>205</v>
      </c>
      <c r="M4" s="183">
        <v>300</v>
      </c>
      <c r="N4" s="183">
        <f>Ventes!G6</f>
        <v>0</v>
      </c>
      <c r="O4" s="183" t="s">
        <v>60</v>
      </c>
    </row>
    <row r="5" spans="1:15">
      <c r="A5" s="183" cm="1">
        <f t="array" ref="A5">ROW(Ventes!7:7)</f>
        <v>7</v>
      </c>
      <c r="B5" s="184">
        <v>45291</v>
      </c>
      <c r="D5" s="183">
        <f>Ventes!B$7</f>
        <v>0</v>
      </c>
      <c r="F5" s="183" t="str">
        <f>Ventes!A$7</f>
        <v>Bois d'industrie résineux</v>
      </c>
      <c r="G5" s="183">
        <f>Ventes!D7</f>
        <v>0</v>
      </c>
      <c r="H5" s="183">
        <f>Ventes!D$1</f>
        <v>1</v>
      </c>
      <c r="J5" s="183">
        <f>Ventes!D$2</f>
        <v>501</v>
      </c>
      <c r="K5" s="183">
        <f>Ventes!C$7</f>
        <v>201</v>
      </c>
      <c r="M5" s="183">
        <v>300</v>
      </c>
      <c r="N5" s="183">
        <f>Ventes!G7</f>
        <v>0</v>
      </c>
      <c r="O5" s="183" t="s">
        <v>60</v>
      </c>
    </row>
    <row r="6" spans="1:15">
      <c r="A6" s="183" cm="1">
        <f t="array" ref="A6">ROW(Ventes!8:8)</f>
        <v>8</v>
      </c>
      <c r="B6" s="184">
        <v>45291</v>
      </c>
      <c r="D6" s="183">
        <f>Ventes!B$8</f>
        <v>0</v>
      </c>
      <c r="F6" s="183" t="str">
        <f>Ventes!A$8</f>
        <v>Bois d'industrie feuillus</v>
      </c>
      <c r="G6" s="183">
        <f>Ventes!D8</f>
        <v>0</v>
      </c>
      <c r="H6" s="183">
        <f>Ventes!D$1</f>
        <v>1</v>
      </c>
      <c r="J6" s="183">
        <f>Ventes!D$2</f>
        <v>501</v>
      </c>
      <c r="K6" s="183">
        <f>Ventes!C$8</f>
        <v>206</v>
      </c>
      <c r="M6" s="183">
        <v>300</v>
      </c>
      <c r="N6" s="183">
        <f>Ventes!G8</f>
        <v>0</v>
      </c>
      <c r="O6" s="183" t="s">
        <v>60</v>
      </c>
    </row>
    <row r="7" spans="1:15">
      <c r="A7" s="183" cm="1">
        <f t="array" ref="A7">ROW(Ventes!9:9)</f>
        <v>9</v>
      </c>
      <c r="B7" s="184">
        <v>45291</v>
      </c>
      <c r="D7" s="183">
        <f>Ventes!B$9</f>
        <v>0</v>
      </c>
      <c r="F7" s="183" t="str">
        <f>Ventes!A$9</f>
        <v>Bois d'énergie résineux pour bois de feu</v>
      </c>
      <c r="G7" s="183">
        <f>Ventes!D9</f>
        <v>0</v>
      </c>
      <c r="H7" s="183">
        <f>Ventes!D$1</f>
        <v>1</v>
      </c>
      <c r="J7" s="183">
        <f>Ventes!D$2</f>
        <v>501</v>
      </c>
      <c r="K7" s="183">
        <f>Ventes!C$9</f>
        <v>202</v>
      </c>
      <c r="M7" s="183">
        <v>300</v>
      </c>
      <c r="N7" s="183">
        <f>Ventes!G9</f>
        <v>0</v>
      </c>
      <c r="O7" s="183" t="s">
        <v>60</v>
      </c>
    </row>
    <row r="8" spans="1:15">
      <c r="A8" s="183" cm="1">
        <f t="array" ref="A8">ROW(Ventes!10:10)</f>
        <v>10</v>
      </c>
      <c r="B8" s="184">
        <v>45291</v>
      </c>
      <c r="D8" s="183">
        <f>Ventes!B$10</f>
        <v>0</v>
      </c>
      <c r="F8" s="183" t="str">
        <f>Ventes!A$10</f>
        <v>Bois d'énergie feuillus pour bois de feu</v>
      </c>
      <c r="G8" s="183">
        <f>Ventes!D10</f>
        <v>0</v>
      </c>
      <c r="H8" s="183">
        <f>Ventes!D$1</f>
        <v>1</v>
      </c>
      <c r="J8" s="183">
        <f>Ventes!D$2</f>
        <v>501</v>
      </c>
      <c r="K8" s="183">
        <f>Ventes!C$10</f>
        <v>207</v>
      </c>
      <c r="M8" s="183">
        <v>300</v>
      </c>
      <c r="N8" s="183">
        <f>Ventes!G10</f>
        <v>0</v>
      </c>
      <c r="O8" s="183" t="s">
        <v>60</v>
      </c>
    </row>
    <row r="9" spans="1:15">
      <c r="A9" s="183" cm="1">
        <f t="array" ref="A9">ROW(Ventes!11:11)</f>
        <v>11</v>
      </c>
      <c r="B9" s="184">
        <v>45291</v>
      </c>
      <c r="D9" s="183">
        <f>Ventes!B$11</f>
        <v>0</v>
      </c>
      <c r="F9" s="183" t="str">
        <f>Ventes!A$11</f>
        <v>Bois d'énergie résineux pour déchiquetage</v>
      </c>
      <c r="G9" s="183">
        <f>Ventes!D11</f>
        <v>30000</v>
      </c>
      <c r="H9" s="183">
        <f>Ventes!D$1</f>
        <v>1</v>
      </c>
      <c r="J9" s="183">
        <f>Ventes!D$2</f>
        <v>501</v>
      </c>
      <c r="K9" s="183">
        <f>Ventes!C$11</f>
        <v>203</v>
      </c>
      <c r="M9" s="183">
        <v>300</v>
      </c>
      <c r="N9" s="183">
        <f>Ventes!G11</f>
        <v>12000</v>
      </c>
      <c r="O9" s="183" t="s">
        <v>60</v>
      </c>
    </row>
    <row r="10" spans="1:15">
      <c r="A10" s="183" cm="1">
        <f t="array" ref="A10">ROW(Ventes!12:12)</f>
        <v>12</v>
      </c>
      <c r="B10" s="184">
        <v>45291</v>
      </c>
      <c r="D10" s="183">
        <f>Ventes!B$12</f>
        <v>0</v>
      </c>
      <c r="F10" s="183" t="str">
        <f>Ventes!A$12</f>
        <v>Bois d'énergie feuillu pour déchiquetage</v>
      </c>
      <c r="G10" s="183">
        <f>Ventes!D12</f>
        <v>0</v>
      </c>
      <c r="H10" s="183">
        <f>Ventes!D$1</f>
        <v>1</v>
      </c>
      <c r="J10" s="183">
        <f>Ventes!D$2</f>
        <v>501</v>
      </c>
      <c r="K10" s="183">
        <f>Ventes!C$12</f>
        <v>208</v>
      </c>
      <c r="M10" s="183">
        <v>300</v>
      </c>
      <c r="N10" s="183">
        <f>Ventes!G12</f>
        <v>0</v>
      </c>
      <c r="O10" s="183" t="s">
        <v>60</v>
      </c>
    </row>
    <row r="11" spans="1:15">
      <c r="A11" s="183" cm="1">
        <f t="array" ref="A11">ROW(Ventes!13:13)</f>
        <v>13</v>
      </c>
      <c r="B11" s="184">
        <v>45291</v>
      </c>
      <c r="D11" s="183">
        <f>Ventes!B$13</f>
        <v>0</v>
      </c>
      <c r="F11" s="183" t="str">
        <f>Ventes!A$13</f>
        <v>Autres assortiments de bois résineux</v>
      </c>
      <c r="G11" s="183">
        <f>Ventes!D13</f>
        <v>0</v>
      </c>
      <c r="H11" s="183">
        <f>Ventes!D$1</f>
        <v>1</v>
      </c>
      <c r="J11" s="183">
        <f>Ventes!D$2</f>
        <v>501</v>
      </c>
      <c r="K11" s="183">
        <f>Ventes!C$13</f>
        <v>204</v>
      </c>
      <c r="M11" s="183">
        <v>300</v>
      </c>
      <c r="N11" s="183">
        <f>Ventes!G13</f>
        <v>0</v>
      </c>
      <c r="O11" s="183" t="s">
        <v>60</v>
      </c>
    </row>
    <row r="12" spans="1:15">
      <c r="A12" s="183" cm="1">
        <f t="array" ref="A12">ROW(Ventes!14:14)</f>
        <v>14</v>
      </c>
      <c r="B12" s="184">
        <v>45291</v>
      </c>
      <c r="D12" s="183">
        <f>Ventes!B$14</f>
        <v>0</v>
      </c>
      <c r="F12" s="183" t="str">
        <f>Ventes!A$14</f>
        <v>Autres assortiments de bois feuillus</v>
      </c>
      <c r="G12" s="183">
        <f>Ventes!D14</f>
        <v>0</v>
      </c>
      <c r="H12" s="183">
        <f>Ventes!D$1</f>
        <v>1</v>
      </c>
      <c r="J12" s="183">
        <f>Ventes!D$2</f>
        <v>501</v>
      </c>
      <c r="K12" s="183">
        <f>Ventes!C$14</f>
        <v>209</v>
      </c>
      <c r="M12" s="183">
        <v>300</v>
      </c>
      <c r="N12" s="183">
        <f>Ventes!G14</f>
        <v>0</v>
      </c>
      <c r="O12" s="183" t="s">
        <v>60</v>
      </c>
    </row>
    <row r="13" spans="1:15">
      <c r="A13" s="183" cm="1">
        <f t="array" ref="A13">ROW(Ventes!19:19)</f>
        <v>19</v>
      </c>
      <c r="B13" s="184">
        <v>45291</v>
      </c>
      <c r="D13" s="183">
        <f>Ventes!B$19</f>
        <v>0</v>
      </c>
      <c r="F13" s="183" t="str">
        <f>Ventes!A$19</f>
        <v>Grumes résineuses</v>
      </c>
      <c r="G13" s="183">
        <f>Ventes!D19</f>
        <v>0</v>
      </c>
      <c r="H13" s="183">
        <f>Ventes!D$1</f>
        <v>1</v>
      </c>
      <c r="J13" s="183">
        <f>Ventes!D$2</f>
        <v>501</v>
      </c>
      <c r="K13" s="183">
        <f>Ventes!C$19</f>
        <v>200</v>
      </c>
      <c r="M13" s="183">
        <v>320</v>
      </c>
      <c r="N13" s="183">
        <f>Ventes!G19</f>
        <v>0</v>
      </c>
      <c r="O13" s="183" t="s">
        <v>60</v>
      </c>
    </row>
    <row r="14" spans="1:15">
      <c r="A14" s="183" cm="1">
        <f t="array" ref="A14">ROW(Ventes!20:20)</f>
        <v>20</v>
      </c>
      <c r="B14" s="184">
        <v>45291</v>
      </c>
      <c r="D14" s="183">
        <f>Ventes!B$20</f>
        <v>0</v>
      </c>
      <c r="F14" s="183" t="str">
        <f>Ventes!A$20</f>
        <v>Grumes feuillues</v>
      </c>
      <c r="G14" s="183">
        <f>Ventes!D20</f>
        <v>0</v>
      </c>
      <c r="H14" s="183">
        <f>Ventes!D$1</f>
        <v>1</v>
      </c>
      <c r="J14" s="183">
        <f>Ventes!D$2</f>
        <v>501</v>
      </c>
      <c r="K14" s="183">
        <f>Ventes!C$20</f>
        <v>205</v>
      </c>
      <c r="M14" s="183">
        <v>320</v>
      </c>
      <c r="N14" s="183">
        <f>Ventes!G20</f>
        <v>0</v>
      </c>
      <c r="O14" s="183" t="s">
        <v>60</v>
      </c>
    </row>
    <row r="15" spans="1:15">
      <c r="A15" s="183" cm="1">
        <f t="array" ref="A15">ROW(Ventes!21:21)</f>
        <v>21</v>
      </c>
      <c r="B15" s="184">
        <v>45291</v>
      </c>
      <c r="D15" s="183">
        <f>Ventes!B$21</f>
        <v>0</v>
      </c>
      <c r="F15" s="183" t="str">
        <f>Ventes!A$21</f>
        <v>Bois d'industrie résineux</v>
      </c>
      <c r="G15" s="183">
        <f>Ventes!D21</f>
        <v>0</v>
      </c>
      <c r="H15" s="183">
        <f>Ventes!D$1</f>
        <v>1</v>
      </c>
      <c r="J15" s="183">
        <f>Ventes!D$2</f>
        <v>501</v>
      </c>
      <c r="K15" s="183">
        <f>Ventes!C$21</f>
        <v>201</v>
      </c>
      <c r="M15" s="183">
        <v>320</v>
      </c>
      <c r="N15" s="183">
        <f>Ventes!G21</f>
        <v>0</v>
      </c>
      <c r="O15" s="183" t="s">
        <v>60</v>
      </c>
    </row>
    <row r="16" spans="1:15">
      <c r="A16" s="183" cm="1">
        <f t="array" ref="A16">ROW(Ventes!22:22)</f>
        <v>22</v>
      </c>
      <c r="B16" s="184">
        <v>45291</v>
      </c>
      <c r="D16" s="183">
        <f>Ventes!B$22</f>
        <v>0</v>
      </c>
      <c r="F16" s="183" t="str">
        <f>Ventes!A$22</f>
        <v>Bois d'industrie feuillus</v>
      </c>
      <c r="G16" s="183">
        <f>Ventes!D22</f>
        <v>0</v>
      </c>
      <c r="H16" s="183">
        <f>Ventes!D$1</f>
        <v>1</v>
      </c>
      <c r="J16" s="183">
        <f>Ventes!D$2</f>
        <v>501</v>
      </c>
      <c r="K16" s="183">
        <f>Ventes!C$22</f>
        <v>206</v>
      </c>
      <c r="M16" s="183">
        <v>320</v>
      </c>
      <c r="N16" s="183">
        <f>Ventes!G22</f>
        <v>0</v>
      </c>
      <c r="O16" s="183" t="s">
        <v>60</v>
      </c>
    </row>
    <row r="17" spans="1:15">
      <c r="A17" s="183" cm="1">
        <f t="array" ref="A17">ROW(Ventes!23:23)</f>
        <v>23</v>
      </c>
      <c r="B17" s="184">
        <v>45291</v>
      </c>
      <c r="D17" s="183">
        <f>Ventes!B$23</f>
        <v>0</v>
      </c>
      <c r="F17" s="183" t="str">
        <f>Ventes!A$23</f>
        <v>Bois d'énergie, résineux (bûches, incl. bois long)</v>
      </c>
      <c r="G17" s="183">
        <f>Ventes!D23</f>
        <v>0</v>
      </c>
      <c r="H17" s="183">
        <f>Ventes!D$1</f>
        <v>1</v>
      </c>
      <c r="J17" s="183">
        <f>Ventes!D$2</f>
        <v>501</v>
      </c>
      <c r="K17" s="183">
        <f>Ventes!C$23</f>
        <v>202</v>
      </c>
      <c r="M17" s="183">
        <v>320</v>
      </c>
      <c r="N17" s="183">
        <f>Ventes!G23</f>
        <v>0</v>
      </c>
      <c r="O17" s="183" t="s">
        <v>60</v>
      </c>
    </row>
    <row r="18" spans="1:15">
      <c r="A18" s="183" cm="1">
        <f t="array" ref="A18">ROW(Ventes!24:24)</f>
        <v>24</v>
      </c>
      <c r="B18" s="184">
        <v>45291</v>
      </c>
      <c r="D18" s="183">
        <f>Ventes!B$24</f>
        <v>0</v>
      </c>
      <c r="F18" s="183" t="str">
        <f>Ventes!A$24</f>
        <v>Bois d'énergie, feuillus (bûches, incl. bois long)</v>
      </c>
      <c r="G18" s="183">
        <f>Ventes!D24</f>
        <v>0</v>
      </c>
      <c r="H18" s="183">
        <f>Ventes!D$1</f>
        <v>1</v>
      </c>
      <c r="J18" s="183">
        <f>Ventes!D$2</f>
        <v>501</v>
      </c>
      <c r="K18" s="183">
        <f>Ventes!C$24</f>
        <v>207</v>
      </c>
      <c r="M18" s="183">
        <v>320</v>
      </c>
      <c r="N18" s="183">
        <f>Ventes!G24</f>
        <v>0</v>
      </c>
      <c r="O18" s="183" t="s">
        <v>60</v>
      </c>
    </row>
    <row r="19" spans="1:15">
      <c r="A19" s="183" cm="1">
        <f t="array" ref="A19">ROW(Ventes!25:25)</f>
        <v>25</v>
      </c>
      <c r="B19" s="184">
        <v>45291</v>
      </c>
      <c r="D19" s="183">
        <f>Ventes!B$25</f>
        <v>0</v>
      </c>
      <c r="F19" s="183" t="str">
        <f>Ventes!A$25</f>
        <v>Bois d'énergie résineux, déchiquetage</v>
      </c>
      <c r="G19" s="183">
        <f>Ventes!D25</f>
        <v>0</v>
      </c>
      <c r="H19" s="183">
        <f>Ventes!D$1</f>
        <v>1</v>
      </c>
      <c r="J19" s="183">
        <f>Ventes!D$2</f>
        <v>501</v>
      </c>
      <c r="K19" s="183">
        <f>Ventes!C$25</f>
        <v>203</v>
      </c>
      <c r="M19" s="183">
        <v>320</v>
      </c>
      <c r="N19" s="183">
        <f>Ventes!G25</f>
        <v>0</v>
      </c>
      <c r="O19" s="183" t="s">
        <v>60</v>
      </c>
    </row>
    <row r="20" spans="1:15">
      <c r="A20" s="183" cm="1">
        <f t="array" ref="A20">ROW(Ventes!26:26)</f>
        <v>26</v>
      </c>
      <c r="B20" s="184">
        <v>45291</v>
      </c>
      <c r="D20" s="183">
        <f>Ventes!B$26</f>
        <v>0</v>
      </c>
      <c r="F20" s="183" t="str">
        <f>Ventes!A$26</f>
        <v>Bois d'énergie feuillu, déchiquetage</v>
      </c>
      <c r="G20" s="183">
        <f>Ventes!D26</f>
        <v>0</v>
      </c>
      <c r="H20" s="183">
        <f>Ventes!D$1</f>
        <v>1</v>
      </c>
      <c r="J20" s="183">
        <f>Ventes!D$2</f>
        <v>501</v>
      </c>
      <c r="K20" s="183">
        <f>Ventes!C$26</f>
        <v>208</v>
      </c>
      <c r="M20" s="183">
        <v>320</v>
      </c>
      <c r="N20" s="183">
        <f>Ventes!G26</f>
        <v>0</v>
      </c>
      <c r="O20" s="183" t="s">
        <v>60</v>
      </c>
    </row>
    <row r="21" spans="1:15">
      <c r="A21" s="183" cm="1">
        <f t="array" ref="A21">ROW(Ventes!27:27)</f>
        <v>27</v>
      </c>
      <c r="B21" s="184">
        <v>45291</v>
      </c>
      <c r="D21" s="183">
        <f>Ventes!B$27</f>
        <v>0</v>
      </c>
      <c r="F21" s="183" t="str">
        <f>Ventes!A$27</f>
        <v>Autres assortiments de bois résineux</v>
      </c>
      <c r="G21" s="183">
        <f>Ventes!D27</f>
        <v>0</v>
      </c>
      <c r="H21" s="183">
        <f>Ventes!D$1</f>
        <v>1</v>
      </c>
      <c r="J21" s="183">
        <f>Ventes!D$2</f>
        <v>501</v>
      </c>
      <c r="K21" s="183">
        <f>Ventes!C$27</f>
        <v>204</v>
      </c>
      <c r="M21" s="183">
        <v>320</v>
      </c>
      <c r="N21" s="183">
        <f>Ventes!G27</f>
        <v>0</v>
      </c>
      <c r="O21" s="183" t="s">
        <v>60</v>
      </c>
    </row>
    <row r="22" spans="1:15">
      <c r="A22" s="183" cm="1">
        <f t="array" ref="A22">ROW(Ventes!28:28)</f>
        <v>28</v>
      </c>
      <c r="B22" s="184">
        <v>45291</v>
      </c>
      <c r="D22" s="183">
        <f>Ventes!B$28</f>
        <v>0</v>
      </c>
      <c r="F22" s="183" t="str">
        <f>Ventes!A$28</f>
        <v>Autres assortiments de bois feuillus</v>
      </c>
      <c r="G22" s="183">
        <f>Ventes!D28</f>
        <v>0</v>
      </c>
      <c r="H22" s="183">
        <f>Ventes!D$1</f>
        <v>1</v>
      </c>
      <c r="J22" s="183">
        <f>Ventes!D$2</f>
        <v>501</v>
      </c>
      <c r="K22" s="183">
        <f>Ventes!C$28</f>
        <v>209</v>
      </c>
      <c r="M22" s="183">
        <v>320</v>
      </c>
      <c r="N22" s="183">
        <f>Ventes!G28</f>
        <v>0</v>
      </c>
      <c r="O22" s="183" t="s">
        <v>60</v>
      </c>
    </row>
    <row r="23" spans="1:15">
      <c r="A23" s="183" cm="1">
        <f t="array" ref="A23">ROW(Ventes!33:33)</f>
        <v>33</v>
      </c>
      <c r="B23" s="184">
        <v>45291</v>
      </c>
      <c r="D23" s="183">
        <f>Ventes!B$33</f>
        <v>0</v>
      </c>
      <c r="F23" s="183" t="str">
        <f>Ventes!A$33</f>
        <v>Grumes résineuses</v>
      </c>
      <c r="G23" s="183">
        <f>Ventes!D33</f>
        <v>0</v>
      </c>
      <c r="H23" s="183">
        <f>Ventes!D$1</f>
        <v>1</v>
      </c>
      <c r="J23" s="183">
        <f>Ventes!D$2</f>
        <v>501</v>
      </c>
      <c r="K23" s="183">
        <f>Ventes!C$33</f>
        <v>200</v>
      </c>
      <c r="N23" s="183">
        <f>Ventes!G33</f>
        <v>0</v>
      </c>
      <c r="O23" s="183" t="s">
        <v>60</v>
      </c>
    </row>
    <row r="24" spans="1:15">
      <c r="A24" s="183" cm="1">
        <f t="array" ref="A24">ROW(Ventes!34:34)</f>
        <v>34</v>
      </c>
      <c r="B24" s="184">
        <v>45291</v>
      </c>
      <c r="D24" s="183">
        <f>Ventes!B$34</f>
        <v>0</v>
      </c>
      <c r="F24" s="183" t="str">
        <f>Ventes!A$34</f>
        <v>Grumes feuillues</v>
      </c>
      <c r="G24" s="183">
        <f>Ventes!D34</f>
        <v>0</v>
      </c>
      <c r="H24" s="183">
        <f>Ventes!D$1</f>
        <v>1</v>
      </c>
      <c r="J24" s="183">
        <f>Ventes!D$2</f>
        <v>501</v>
      </c>
      <c r="K24" s="183">
        <f>Ventes!C$34</f>
        <v>205</v>
      </c>
      <c r="N24" s="183">
        <f>Ventes!G34</f>
        <v>0</v>
      </c>
      <c r="O24" s="183" t="s">
        <v>60</v>
      </c>
    </row>
    <row r="25" spans="1:15">
      <c r="A25" s="183" cm="1">
        <f t="array" ref="A25">ROW(Ventes!35:35)</f>
        <v>35</v>
      </c>
      <c r="B25" s="184">
        <v>45291</v>
      </c>
      <c r="D25" s="183">
        <f>Ventes!B$35</f>
        <v>0</v>
      </c>
      <c r="F25" s="183" t="str">
        <f>Ventes!A$35</f>
        <v>Bois d'industrie résineux</v>
      </c>
      <c r="G25" s="183">
        <f>Ventes!D35</f>
        <v>0</v>
      </c>
      <c r="H25" s="183">
        <f>Ventes!D$1</f>
        <v>1</v>
      </c>
      <c r="J25" s="183">
        <f>Ventes!D$2</f>
        <v>501</v>
      </c>
      <c r="K25" s="183">
        <f>Ventes!C$35</f>
        <v>201</v>
      </c>
      <c r="N25" s="183">
        <f>Ventes!G35</f>
        <v>0</v>
      </c>
      <c r="O25" s="183" t="s">
        <v>60</v>
      </c>
    </row>
    <row r="26" spans="1:15">
      <c r="A26" s="183" cm="1">
        <f t="array" ref="A26">ROW(Ventes!36:36)</f>
        <v>36</v>
      </c>
      <c r="B26" s="184">
        <v>45291</v>
      </c>
      <c r="D26" s="183">
        <f>Ventes!B$36</f>
        <v>0</v>
      </c>
      <c r="F26" s="183" t="str">
        <f>Ventes!A$36</f>
        <v>Bois d'industrie feuillus</v>
      </c>
      <c r="G26" s="183">
        <f>Ventes!D36</f>
        <v>0</v>
      </c>
      <c r="H26" s="183">
        <f>Ventes!D$1</f>
        <v>1</v>
      </c>
      <c r="J26" s="183">
        <f>Ventes!D$2</f>
        <v>501</v>
      </c>
      <c r="K26" s="183">
        <f>Ventes!C$36</f>
        <v>206</v>
      </c>
      <c r="N26" s="183">
        <f>Ventes!G36</f>
        <v>0</v>
      </c>
      <c r="O26" s="183" t="s">
        <v>60</v>
      </c>
    </row>
    <row r="27" spans="1:15">
      <c r="A27" s="183" cm="1">
        <f t="array" ref="A27">ROW(Ventes!37:37)</f>
        <v>37</v>
      </c>
      <c r="B27" s="184">
        <v>45291</v>
      </c>
      <c r="D27" s="183">
        <f>Ventes!B$37</f>
        <v>0</v>
      </c>
      <c r="F27" s="183" t="str">
        <f>Ventes!A$37</f>
        <v>Bois d'énergie, résineux (bûches, incl. bois long)</v>
      </c>
      <c r="G27" s="183">
        <f>Ventes!D37</f>
        <v>0</v>
      </c>
      <c r="H27" s="183">
        <f>Ventes!D$1</f>
        <v>1</v>
      </c>
      <c r="J27" s="183">
        <f>Ventes!D$2</f>
        <v>501</v>
      </c>
      <c r="K27" s="183">
        <f>Ventes!C$37</f>
        <v>202</v>
      </c>
      <c r="N27" s="183">
        <f>Ventes!G37</f>
        <v>0</v>
      </c>
      <c r="O27" s="183" t="s">
        <v>60</v>
      </c>
    </row>
    <row r="28" spans="1:15">
      <c r="A28" s="183" cm="1">
        <f t="array" ref="A28">ROW(Ventes!38:38)</f>
        <v>38</v>
      </c>
      <c r="B28" s="184">
        <v>45291</v>
      </c>
      <c r="D28" s="183">
        <f>Ventes!B$38</f>
        <v>0</v>
      </c>
      <c r="F28" s="183" t="str">
        <f>Ventes!A$38</f>
        <v>Bois d'énergie, feuillus (bûches, incl. bois long)</v>
      </c>
      <c r="G28" s="183">
        <f>Ventes!D38</f>
        <v>0</v>
      </c>
      <c r="H28" s="183">
        <f>Ventes!D$1</f>
        <v>1</v>
      </c>
      <c r="J28" s="183">
        <f>Ventes!D$2</f>
        <v>501</v>
      </c>
      <c r="K28" s="183">
        <f>Ventes!C$38</f>
        <v>207</v>
      </c>
      <c r="N28" s="183">
        <f>Ventes!G38</f>
        <v>0</v>
      </c>
      <c r="O28" s="183" t="s">
        <v>60</v>
      </c>
    </row>
    <row r="29" spans="1:15">
      <c r="A29" s="183" cm="1">
        <f t="array" ref="A29">ROW(Ventes!39:39)</f>
        <v>39</v>
      </c>
      <c r="B29" s="184">
        <v>45291</v>
      </c>
      <c r="D29" s="183">
        <f>Ventes!B$39</f>
        <v>0</v>
      </c>
      <c r="F29" s="183" t="str">
        <f>Ventes!A$39</f>
        <v>Bois d'énergie résineux, déchiquetage</v>
      </c>
      <c r="G29" s="183">
        <f>Ventes!D39</f>
        <v>0</v>
      </c>
      <c r="H29" s="183">
        <f>Ventes!D$1</f>
        <v>1</v>
      </c>
      <c r="J29" s="183">
        <f>Ventes!D$2</f>
        <v>501</v>
      </c>
      <c r="K29" s="183">
        <f>Ventes!C$39</f>
        <v>203</v>
      </c>
      <c r="N29" s="183">
        <f>Ventes!G39</f>
        <v>0</v>
      </c>
      <c r="O29" s="183" t="s">
        <v>60</v>
      </c>
    </row>
    <row r="30" spans="1:15">
      <c r="A30" s="183" cm="1">
        <f t="array" ref="A30">ROW(Ventes!40:40)</f>
        <v>40</v>
      </c>
      <c r="B30" s="184">
        <v>45291</v>
      </c>
      <c r="D30" s="183">
        <f>Ventes!B$40</f>
        <v>0</v>
      </c>
      <c r="F30" s="183" t="str">
        <f>Ventes!A$40</f>
        <v>Bois d'énergie feuillu, déchiquetage</v>
      </c>
      <c r="G30" s="183">
        <f>Ventes!D40</f>
        <v>0</v>
      </c>
      <c r="H30" s="183">
        <f>Ventes!D$1</f>
        <v>1</v>
      </c>
      <c r="J30" s="183">
        <f>Ventes!D$2</f>
        <v>501</v>
      </c>
      <c r="K30" s="183">
        <f>Ventes!C$40</f>
        <v>208</v>
      </c>
      <c r="N30" s="183">
        <f>Ventes!G40</f>
        <v>0</v>
      </c>
      <c r="O30" s="183" t="s">
        <v>60</v>
      </c>
    </row>
    <row r="31" spans="1:15">
      <c r="A31" s="183" cm="1">
        <f t="array" ref="A31">ROW(Ventes!41:41)</f>
        <v>41</v>
      </c>
      <c r="B31" s="184">
        <v>45291</v>
      </c>
      <c r="D31" s="183">
        <f>Ventes!B$41</f>
        <v>0</v>
      </c>
      <c r="F31" s="183" t="str">
        <f>Ventes!A$41</f>
        <v>Autres assortiments de bois résineux</v>
      </c>
      <c r="G31" s="183">
        <f>Ventes!D41</f>
        <v>0</v>
      </c>
      <c r="H31" s="183">
        <f>Ventes!D$1</f>
        <v>1</v>
      </c>
      <c r="J31" s="183">
        <f>Ventes!D$2</f>
        <v>501</v>
      </c>
      <c r="K31" s="183">
        <f>Ventes!C$41</f>
        <v>204</v>
      </c>
      <c r="N31" s="183">
        <f>Ventes!G41</f>
        <v>0</v>
      </c>
      <c r="O31" s="183" t="s">
        <v>60</v>
      </c>
    </row>
    <row r="32" spans="1:15">
      <c r="A32" s="183" cm="1">
        <f t="array" ref="A32">ROW(Ventes!42:42)</f>
        <v>42</v>
      </c>
      <c r="B32" s="184">
        <v>45291</v>
      </c>
      <c r="D32" s="183">
        <f>Ventes!B$42</f>
        <v>0</v>
      </c>
      <c r="F32" s="183" t="str">
        <f>Ventes!A$42</f>
        <v>Autres assortiments de bois feuillus</v>
      </c>
      <c r="G32" s="183">
        <f>Ventes!D42</f>
        <v>0</v>
      </c>
      <c r="H32" s="183">
        <f>Ventes!D$1</f>
        <v>1</v>
      </c>
      <c r="J32" s="183">
        <f>Ventes!D$2</f>
        <v>501</v>
      </c>
      <c r="K32" s="183">
        <f>Ventes!C$42</f>
        <v>209</v>
      </c>
      <c r="N32" s="183">
        <f>Ventes!G42</f>
        <v>0</v>
      </c>
      <c r="O32" s="183" t="s">
        <v>60</v>
      </c>
    </row>
    <row r="33" spans="1:15">
      <c r="A33" s="183" cm="1">
        <f t="array" ref="A33">ROW(Ventes!47:47)</f>
        <v>47</v>
      </c>
      <c r="B33" s="184">
        <v>45291</v>
      </c>
      <c r="D33" s="183">
        <f>Ventes!B$47</f>
        <v>0</v>
      </c>
      <c r="F33" s="183" t="str">
        <f>Ventes!A$47</f>
        <v>Grumes résineuses</v>
      </c>
      <c r="G33" s="183">
        <f>Ventes!D47</f>
        <v>0</v>
      </c>
      <c r="H33" s="183">
        <f>Ventes!D$1</f>
        <v>1</v>
      </c>
      <c r="J33" s="183">
        <f>Ventes!D$2</f>
        <v>501</v>
      </c>
      <c r="K33" s="183">
        <f>Ventes!C$47</f>
        <v>200</v>
      </c>
      <c r="M33" s="183">
        <v>330</v>
      </c>
      <c r="N33" s="183">
        <f>Ventes!G47</f>
        <v>0</v>
      </c>
      <c r="O33" s="183" t="s">
        <v>60</v>
      </c>
    </row>
    <row r="34" spans="1:15">
      <c r="A34" s="183" cm="1">
        <f t="array" ref="A34">ROW(Ventes!48:48)</f>
        <v>48</v>
      </c>
      <c r="B34" s="184">
        <v>45291</v>
      </c>
      <c r="D34" s="183">
        <f>Ventes!B$48</f>
        <v>0</v>
      </c>
      <c r="F34" s="183" t="str">
        <f>Ventes!A$48</f>
        <v>Grumes feuillues</v>
      </c>
      <c r="G34" s="183">
        <f>Ventes!D48</f>
        <v>0</v>
      </c>
      <c r="H34" s="183">
        <f>Ventes!D$1</f>
        <v>1</v>
      </c>
      <c r="J34" s="183">
        <f>Ventes!D$2</f>
        <v>501</v>
      </c>
      <c r="K34" s="183">
        <f>Ventes!C$48</f>
        <v>205</v>
      </c>
      <c r="M34" s="183">
        <v>330</v>
      </c>
      <c r="N34" s="183">
        <f>Ventes!G48</f>
        <v>0</v>
      </c>
      <c r="O34" s="183" t="s">
        <v>60</v>
      </c>
    </row>
    <row r="35" spans="1:15">
      <c r="A35" s="183" cm="1">
        <f t="array" ref="A35">ROW(Ventes!49:49)</f>
        <v>49</v>
      </c>
      <c r="B35" s="184">
        <v>45291</v>
      </c>
      <c r="D35" s="183">
        <f>Ventes!B$49</f>
        <v>0</v>
      </c>
      <c r="F35" s="183" t="str">
        <f>Ventes!A$49</f>
        <v>Bois d'industrie résineux</v>
      </c>
      <c r="G35" s="183">
        <f>Ventes!D49</f>
        <v>0</v>
      </c>
      <c r="H35" s="183">
        <f>Ventes!D$1</f>
        <v>1</v>
      </c>
      <c r="J35" s="183">
        <f>Ventes!D$2</f>
        <v>501</v>
      </c>
      <c r="K35" s="183">
        <f>Ventes!C$49</f>
        <v>201</v>
      </c>
      <c r="M35" s="183">
        <v>330</v>
      </c>
      <c r="N35" s="183">
        <f>Ventes!G49</f>
        <v>0</v>
      </c>
      <c r="O35" s="183" t="s">
        <v>60</v>
      </c>
    </row>
    <row r="36" spans="1:15">
      <c r="A36" s="183" cm="1">
        <f t="array" ref="A36">ROW(Ventes!50:50)</f>
        <v>50</v>
      </c>
      <c r="B36" s="184">
        <v>45291</v>
      </c>
      <c r="D36" s="183">
        <f>Ventes!B$50</f>
        <v>0</v>
      </c>
      <c r="F36" s="183" t="str">
        <f>Ventes!A$50</f>
        <v>Bois d'industrie feuillus</v>
      </c>
      <c r="G36" s="183">
        <f>Ventes!D50</f>
        <v>0</v>
      </c>
      <c r="H36" s="183">
        <f>Ventes!D$1</f>
        <v>1</v>
      </c>
      <c r="J36" s="183">
        <f>Ventes!D$2</f>
        <v>501</v>
      </c>
      <c r="K36" s="183">
        <f>Ventes!C$50</f>
        <v>206</v>
      </c>
      <c r="M36" s="183">
        <v>330</v>
      </c>
      <c r="N36" s="183">
        <f>Ventes!G50</f>
        <v>0</v>
      </c>
      <c r="O36" s="183" t="s">
        <v>60</v>
      </c>
    </row>
    <row r="37" spans="1:15">
      <c r="A37" s="183" cm="1">
        <f t="array" ref="A37">ROW(Ventes!51:51)</f>
        <v>51</v>
      </c>
      <c r="B37" s="184">
        <v>45291</v>
      </c>
      <c r="D37" s="183">
        <f>Ventes!B$51</f>
        <v>0</v>
      </c>
      <c r="F37" s="183" t="str">
        <f>Ventes!A$51</f>
        <v>Bois d'énergie, résineux (bûches, incl. bois long)</v>
      </c>
      <c r="G37" s="183">
        <f>Ventes!D51</f>
        <v>0</v>
      </c>
      <c r="H37" s="183">
        <f>Ventes!D$1</f>
        <v>1</v>
      </c>
      <c r="J37" s="183">
        <f>Ventes!D$2</f>
        <v>501</v>
      </c>
      <c r="K37" s="183">
        <f>Ventes!C$51</f>
        <v>202</v>
      </c>
      <c r="M37" s="183">
        <v>330</v>
      </c>
      <c r="N37" s="183">
        <f>Ventes!G51</f>
        <v>0</v>
      </c>
      <c r="O37" s="183" t="s">
        <v>60</v>
      </c>
    </row>
    <row r="38" spans="1:15">
      <c r="A38" s="183" cm="1">
        <f t="array" ref="A38">ROW(Ventes!52:52)</f>
        <v>52</v>
      </c>
      <c r="B38" s="184">
        <v>45291</v>
      </c>
      <c r="D38" s="183">
        <f>Ventes!B$52</f>
        <v>0</v>
      </c>
      <c r="F38" s="183" t="str">
        <f>Ventes!A$52</f>
        <v>Bois d'énergie, feuillus (bûches, incl. bois long)</v>
      </c>
      <c r="G38" s="183">
        <f>Ventes!D52</f>
        <v>0</v>
      </c>
      <c r="H38" s="183">
        <f>Ventes!D$1</f>
        <v>1</v>
      </c>
      <c r="J38" s="183">
        <f>Ventes!D$2</f>
        <v>501</v>
      </c>
      <c r="K38" s="183">
        <f>Ventes!C$52</f>
        <v>207</v>
      </c>
      <c r="M38" s="183">
        <v>330</v>
      </c>
      <c r="N38" s="183">
        <f>Ventes!G52</f>
        <v>0</v>
      </c>
      <c r="O38" s="183" t="s">
        <v>60</v>
      </c>
    </row>
    <row r="39" spans="1:15">
      <c r="A39" s="183" cm="1">
        <f t="array" ref="A39">ROW(Ventes!53:53)</f>
        <v>53</v>
      </c>
      <c r="B39" s="184">
        <v>45291</v>
      </c>
      <c r="D39" s="183">
        <f>Ventes!B$53</f>
        <v>0</v>
      </c>
      <c r="F39" s="183" t="str">
        <f>Ventes!A$53</f>
        <v>Bois d'énergie résineux, déchiquetage</v>
      </c>
      <c r="G39" s="183">
        <f>Ventes!D53</f>
        <v>0</v>
      </c>
      <c r="H39" s="183">
        <f>Ventes!D$1</f>
        <v>1</v>
      </c>
      <c r="J39" s="183">
        <f>Ventes!D$2</f>
        <v>501</v>
      </c>
      <c r="K39" s="183">
        <f>Ventes!C$53</f>
        <v>203</v>
      </c>
      <c r="M39" s="183">
        <v>330</v>
      </c>
      <c r="N39" s="183">
        <f>Ventes!G53</f>
        <v>0</v>
      </c>
      <c r="O39" s="183" t="s">
        <v>60</v>
      </c>
    </row>
    <row r="40" spans="1:15">
      <c r="A40" s="183" cm="1">
        <f t="array" ref="A40">ROW(Ventes!54:54)</f>
        <v>54</v>
      </c>
      <c r="B40" s="184">
        <v>45291</v>
      </c>
      <c r="D40" s="183">
        <f>Ventes!B$54</f>
        <v>0</v>
      </c>
      <c r="F40" s="183" t="str">
        <f>Ventes!A$54</f>
        <v>Bois d'énergie feuillu, déchiquetage</v>
      </c>
      <c r="G40" s="183">
        <f>Ventes!D54</f>
        <v>0</v>
      </c>
      <c r="H40" s="183">
        <f>Ventes!D$1</f>
        <v>1</v>
      </c>
      <c r="J40" s="183">
        <f>Ventes!D$2</f>
        <v>501</v>
      </c>
      <c r="K40" s="183">
        <f>Ventes!C$54</f>
        <v>208</v>
      </c>
      <c r="M40" s="183">
        <v>330</v>
      </c>
      <c r="N40" s="183">
        <f>Ventes!G54</f>
        <v>0</v>
      </c>
      <c r="O40" s="183" t="s">
        <v>60</v>
      </c>
    </row>
    <row r="41" spans="1:15">
      <c r="A41" s="183" cm="1">
        <f t="array" ref="A41">ROW(Ventes!55:55)</f>
        <v>55</v>
      </c>
      <c r="B41" s="184">
        <v>45291</v>
      </c>
      <c r="D41" s="183">
        <f>Ventes!B$55</f>
        <v>0</v>
      </c>
      <c r="F41" s="183" t="str">
        <f>Ventes!A$55</f>
        <v>Autres assortiments de bois résineux</v>
      </c>
      <c r="G41" s="183">
        <f>Ventes!D55</f>
        <v>0</v>
      </c>
      <c r="H41" s="183">
        <f>Ventes!D$1</f>
        <v>1</v>
      </c>
      <c r="J41" s="183">
        <f>Ventes!D$2</f>
        <v>501</v>
      </c>
      <c r="K41" s="183">
        <f>Ventes!C$55</f>
        <v>204</v>
      </c>
      <c r="M41" s="183">
        <v>330</v>
      </c>
      <c r="N41" s="183">
        <f>Ventes!G55</f>
        <v>0</v>
      </c>
      <c r="O41" s="183" t="s">
        <v>60</v>
      </c>
    </row>
    <row r="42" spans="1:15">
      <c r="A42" s="183" cm="1">
        <f t="array" ref="A42">ROW(Ventes!56:56)</f>
        <v>56</v>
      </c>
      <c r="B42" s="184">
        <v>45291</v>
      </c>
      <c r="D42" s="183">
        <f>Ventes!B$56</f>
        <v>0</v>
      </c>
      <c r="F42" s="183" t="str">
        <f>Ventes!A$56</f>
        <v>Autres assortiments de bois feuillus</v>
      </c>
      <c r="G42" s="183">
        <f>Ventes!D56</f>
        <v>0</v>
      </c>
      <c r="H42" s="183">
        <f>Ventes!D$1</f>
        <v>1</v>
      </c>
      <c r="J42" s="183">
        <f>Ventes!D$2</f>
        <v>501</v>
      </c>
      <c r="K42" s="183">
        <f>Ventes!C$56</f>
        <v>209</v>
      </c>
      <c r="M42" s="183">
        <v>330</v>
      </c>
      <c r="N42" s="183">
        <f>Ventes!G56</f>
        <v>0</v>
      </c>
      <c r="O42" s="183" t="s">
        <v>60</v>
      </c>
    </row>
    <row r="43" spans="1:15">
      <c r="A43" s="183" cm="1">
        <f t="array" ref="A43">ROW(Ventes!57:57)</f>
        <v>57</v>
      </c>
      <c r="B43" s="184">
        <v>45291</v>
      </c>
      <c r="D43" s="183">
        <f>Ventes!B$57</f>
        <v>0</v>
      </c>
      <c r="F43" s="183" t="str">
        <f>Ventes!A57</f>
        <v>Bois d’énergie court résineux</v>
      </c>
      <c r="G43" s="183">
        <f>Ventes!D57</f>
        <v>0</v>
      </c>
      <c r="H43" s="183">
        <f>Ventes!D$1</f>
        <v>1</v>
      </c>
      <c r="J43" s="183">
        <f>Ventes!D$2</f>
        <v>501</v>
      </c>
      <c r="K43" s="183">
        <f>Ventes!C$58</f>
        <v>210</v>
      </c>
      <c r="M43" s="183">
        <v>330</v>
      </c>
      <c r="N43" s="183">
        <f>Ventes!G57</f>
        <v>0.67</v>
      </c>
      <c r="O43" s="183" t="s">
        <v>60</v>
      </c>
    </row>
    <row r="44" spans="1:15">
      <c r="A44" s="183" cm="1">
        <f t="array" ref="A44">ROW(Ventes!58:58)</f>
        <v>58</v>
      </c>
      <c r="B44" s="184">
        <v>45291</v>
      </c>
      <c r="D44" s="183">
        <f>Ventes!B$58</f>
        <v>0</v>
      </c>
      <c r="F44" s="183" t="str">
        <f>Ventes!A58</f>
        <v>Bois d’énergie court feuillus</v>
      </c>
      <c r="G44" s="183">
        <f>Ventes!D58</f>
        <v>0</v>
      </c>
      <c r="H44" s="183">
        <f>Ventes!D$1</f>
        <v>1</v>
      </c>
      <c r="J44" s="183">
        <f>Ventes!D$2</f>
        <v>501</v>
      </c>
      <c r="K44" s="183">
        <f>Ventes!C$58</f>
        <v>210</v>
      </c>
      <c r="M44" s="183">
        <v>330</v>
      </c>
      <c r="N44" s="183">
        <f>Ventes!G58</f>
        <v>100.5</v>
      </c>
      <c r="O44" s="183" t="s">
        <v>60</v>
      </c>
    </row>
    <row r="45" spans="1:15">
      <c r="A45" s="183" cm="1">
        <f t="array" ref="A45">ROW(Ventes!59:59)</f>
        <v>59</v>
      </c>
      <c r="B45" s="184">
        <v>45291</v>
      </c>
      <c r="D45" s="183">
        <f>Ventes!B$59</f>
        <v>0</v>
      </c>
      <c r="F45" s="183" t="str">
        <f>Ventes!A59</f>
        <v>Bois d’énergie en copeaux résineux</v>
      </c>
      <c r="G45" s="183">
        <f>Ventes!D59</f>
        <v>0</v>
      </c>
      <c r="H45" s="183">
        <f>Ventes!D$1</f>
        <v>1</v>
      </c>
      <c r="J45" s="183">
        <f>Ventes!D$2</f>
        <v>501</v>
      </c>
      <c r="K45" s="183">
        <f>Ventes!C$60</f>
        <v>211</v>
      </c>
      <c r="M45" s="183">
        <v>330</v>
      </c>
      <c r="N45" s="183">
        <f>Ventes!G59</f>
        <v>0.35699999999999998</v>
      </c>
      <c r="O45" s="183" t="s">
        <v>60</v>
      </c>
    </row>
    <row r="46" spans="1:15">
      <c r="A46" s="183" cm="1">
        <f t="array" ref="A46">ROW(Ventes!60:60)</f>
        <v>60</v>
      </c>
      <c r="B46" s="184">
        <v>45291</v>
      </c>
      <c r="D46" s="183">
        <f>Ventes!B$60</f>
        <v>0</v>
      </c>
      <c r="F46" s="183" t="str">
        <f>Ventes!A60</f>
        <v>Bois d’énergie en copeaux feuillus</v>
      </c>
      <c r="G46" s="183">
        <f>Ventes!D60</f>
        <v>0</v>
      </c>
      <c r="H46" s="183">
        <f>Ventes!D$1</f>
        <v>1</v>
      </c>
      <c r="J46" s="183">
        <f>Ventes!D$2</f>
        <v>501</v>
      </c>
      <c r="K46" s="183">
        <f>Ventes!C$60</f>
        <v>211</v>
      </c>
      <c r="M46" s="183">
        <v>330</v>
      </c>
      <c r="N46" s="183">
        <f>Ventes!G60</f>
        <v>0.35699999999999998</v>
      </c>
      <c r="O46" s="183" t="s">
        <v>60</v>
      </c>
    </row>
    <row r="47" spans="1:15">
      <c r="A47" s="183" cm="1">
        <f t="array" ref="A47">ROW(Ventes!61:61)</f>
        <v>61</v>
      </c>
      <c r="B47" s="184">
        <v>45291</v>
      </c>
      <c r="D47" s="183">
        <f>Ventes!B$61</f>
        <v>0</v>
      </c>
      <c r="F47" s="183" t="str">
        <f>Ventes!A$61</f>
        <v>Bois scié et autres produits en bois</v>
      </c>
      <c r="G47" s="183">
        <f>Ventes!D61</f>
        <v>0</v>
      </c>
      <c r="H47" s="183">
        <f>Ventes!D$1</f>
        <v>1</v>
      </c>
      <c r="J47" s="183">
        <f>Ventes!D$2</f>
        <v>501</v>
      </c>
      <c r="K47" s="183">
        <f>Ventes!C$61</f>
        <v>212</v>
      </c>
      <c r="M47" s="183">
        <v>330</v>
      </c>
      <c r="N47" s="183">
        <f>Ventes!G61</f>
        <v>0</v>
      </c>
      <c r="O47" s="183" t="s">
        <v>60</v>
      </c>
    </row>
    <row r="48" spans="1:15">
      <c r="A48" s="183" cm="1">
        <f t="array" ref="A48">ROW(Ventes!62:62)</f>
        <v>62</v>
      </c>
      <c r="B48" s="184">
        <v>45291</v>
      </c>
      <c r="D48" s="183">
        <f>Ventes!B$62</f>
        <v>0</v>
      </c>
      <c r="F48" s="183" t="str">
        <f>Ventes!A$62</f>
        <v>Revente de produits du commerce</v>
      </c>
      <c r="G48" s="183">
        <f>Ventes!D62</f>
        <v>0</v>
      </c>
      <c r="H48" s="183">
        <f>Ventes!D$1</f>
        <v>1</v>
      </c>
      <c r="J48" s="183">
        <f>Ventes!D$2</f>
        <v>501</v>
      </c>
      <c r="K48" s="183">
        <f>Ventes!C$62</f>
        <v>214</v>
      </c>
      <c r="M48" s="183">
        <v>330</v>
      </c>
      <c r="N48" s="183">
        <f>Ventes!G62</f>
        <v>0</v>
      </c>
      <c r="O48" s="183" t="s">
        <v>60</v>
      </c>
    </row>
    <row r="49" spans="1:15">
      <c r="A49" s="183" cm="1">
        <f t="array" ref="A49">ROW(Ventes!63:63)</f>
        <v>63</v>
      </c>
      <c r="B49" s="184">
        <v>45291</v>
      </c>
      <c r="D49" s="183">
        <f>Ventes!B$63</f>
        <v>0</v>
      </c>
      <c r="F49" s="183" t="str">
        <f>Ventes!A$63</f>
        <v>Autres produits</v>
      </c>
      <c r="G49" s="183">
        <f>Ventes!D63</f>
        <v>0</v>
      </c>
      <c r="H49" s="183">
        <f>Ventes!D$1</f>
        <v>1</v>
      </c>
      <c r="J49" s="183">
        <f>Ventes!D$2</f>
        <v>501</v>
      </c>
      <c r="K49" s="183">
        <f>Ventes!C$63</f>
        <v>219</v>
      </c>
      <c r="M49" s="183">
        <v>330</v>
      </c>
      <c r="N49" s="183">
        <f>Ventes!G63</f>
        <v>0</v>
      </c>
      <c r="O49" s="183" t="s">
        <v>60</v>
      </c>
    </row>
    <row r="50" spans="1:15">
      <c r="A50" s="183" cm="1">
        <f t="array" ref="A50">ROW(Ventes!50:50)</f>
        <v>50</v>
      </c>
      <c r="B50" s="184">
        <v>45291</v>
      </c>
      <c r="D50" s="183">
        <f>Ventes!B$5</f>
        <v>0</v>
      </c>
      <c r="F50" s="183" t="str">
        <f>Ventes!A$5</f>
        <v>Grumes résineuses</v>
      </c>
      <c r="G50" s="183">
        <f>Ventes!I5</f>
        <v>0</v>
      </c>
      <c r="H50" s="183">
        <f>Ventes!D$1</f>
        <v>1</v>
      </c>
      <c r="I50" s="183" t="s">
        <v>44</v>
      </c>
      <c r="J50" s="183">
        <f>Ventes!I$2</f>
        <v>503</v>
      </c>
      <c r="K50" s="183">
        <f>Ventes!C$5</f>
        <v>200</v>
      </c>
      <c r="M50" s="183">
        <v>300</v>
      </c>
      <c r="N50" s="183">
        <f>Ventes!L5</f>
        <v>0</v>
      </c>
      <c r="O50" s="183" t="s">
        <v>60</v>
      </c>
    </row>
    <row r="51" spans="1:15">
      <c r="A51" s="183" cm="1">
        <f t="array" ref="A51">ROW(Ventes!51:51)</f>
        <v>51</v>
      </c>
      <c r="B51" s="184">
        <v>45291</v>
      </c>
      <c r="D51" s="183">
        <f>Ventes!B$6</f>
        <v>0</v>
      </c>
      <c r="F51" s="183" t="str">
        <f>Ventes!A$6</f>
        <v>Grumes feuillues</v>
      </c>
      <c r="G51" s="183">
        <f>Ventes!I6</f>
        <v>0</v>
      </c>
      <c r="H51" s="183">
        <f>Ventes!D$1</f>
        <v>1</v>
      </c>
      <c r="J51" s="183">
        <f>Ventes!I$2</f>
        <v>503</v>
      </c>
      <c r="K51" s="183">
        <f>Ventes!C$6</f>
        <v>205</v>
      </c>
      <c r="M51" s="183">
        <v>300</v>
      </c>
      <c r="N51" s="183">
        <f>Ventes!L6</f>
        <v>0</v>
      </c>
      <c r="O51" s="183" t="s">
        <v>60</v>
      </c>
    </row>
    <row r="52" spans="1:15">
      <c r="A52" s="183" cm="1">
        <f t="array" ref="A52">ROW(Ventes!52:52)</f>
        <v>52</v>
      </c>
      <c r="B52" s="184">
        <v>45291</v>
      </c>
      <c r="D52" s="183">
        <f>Ventes!B$7</f>
        <v>0</v>
      </c>
      <c r="F52" s="183" t="str">
        <f>Ventes!A$7</f>
        <v>Bois d'industrie résineux</v>
      </c>
      <c r="G52" s="183">
        <f>Ventes!I7</f>
        <v>0</v>
      </c>
      <c r="H52" s="183">
        <f>Ventes!D$1</f>
        <v>1</v>
      </c>
      <c r="J52" s="183">
        <f>Ventes!I$2</f>
        <v>503</v>
      </c>
      <c r="K52" s="183">
        <f>Ventes!C$7</f>
        <v>201</v>
      </c>
      <c r="M52" s="183">
        <v>300</v>
      </c>
      <c r="N52" s="183">
        <f>Ventes!L7</f>
        <v>0</v>
      </c>
      <c r="O52" s="183" t="s">
        <v>60</v>
      </c>
    </row>
    <row r="53" spans="1:15">
      <c r="A53" s="183" cm="1">
        <f t="array" ref="A53">ROW(Ventes!53:53)</f>
        <v>53</v>
      </c>
      <c r="B53" s="184">
        <v>45291</v>
      </c>
      <c r="D53" s="183">
        <f>Ventes!B$8</f>
        <v>0</v>
      </c>
      <c r="F53" s="183" t="str">
        <f>Ventes!A$8</f>
        <v>Bois d'industrie feuillus</v>
      </c>
      <c r="G53" s="183">
        <f>Ventes!I8</f>
        <v>0</v>
      </c>
      <c r="H53" s="183">
        <f>Ventes!D$1</f>
        <v>1</v>
      </c>
      <c r="J53" s="183">
        <f>Ventes!I$2</f>
        <v>503</v>
      </c>
      <c r="K53" s="183">
        <f>Ventes!C$8</f>
        <v>206</v>
      </c>
      <c r="M53" s="183">
        <v>300</v>
      </c>
      <c r="N53" s="183">
        <f>Ventes!L8</f>
        <v>0</v>
      </c>
      <c r="O53" s="183" t="s">
        <v>60</v>
      </c>
    </row>
    <row r="54" spans="1:15">
      <c r="A54" s="183" cm="1">
        <f t="array" ref="A54">ROW(Ventes!54:54)</f>
        <v>54</v>
      </c>
      <c r="B54" s="184">
        <v>45291</v>
      </c>
      <c r="D54" s="183">
        <f>Ventes!B$9</f>
        <v>0</v>
      </c>
      <c r="F54" s="183" t="str">
        <f>Ventes!A$9</f>
        <v>Bois d'énergie résineux pour bois de feu</v>
      </c>
      <c r="G54" s="183">
        <f>Ventes!I9</f>
        <v>0</v>
      </c>
      <c r="H54" s="183">
        <f>Ventes!D$1</f>
        <v>1</v>
      </c>
      <c r="J54" s="183">
        <f>Ventes!I$2</f>
        <v>503</v>
      </c>
      <c r="K54" s="183">
        <f>Ventes!C$9</f>
        <v>202</v>
      </c>
      <c r="M54" s="183">
        <v>300</v>
      </c>
      <c r="N54" s="183">
        <f>Ventes!L9</f>
        <v>0</v>
      </c>
      <c r="O54" s="183" t="s">
        <v>60</v>
      </c>
    </row>
    <row r="55" spans="1:15">
      <c r="A55" s="183" cm="1">
        <f t="array" ref="A55">ROW(Ventes!55:55)</f>
        <v>55</v>
      </c>
      <c r="B55" s="184">
        <v>45291</v>
      </c>
      <c r="D55" s="183">
        <f>Ventes!B$10</f>
        <v>0</v>
      </c>
      <c r="F55" s="183" t="str">
        <f>Ventes!A$10</f>
        <v>Bois d'énergie feuillus pour bois de feu</v>
      </c>
      <c r="G55" s="183">
        <f>Ventes!I10</f>
        <v>0</v>
      </c>
      <c r="H55" s="183">
        <f>Ventes!D$1</f>
        <v>1</v>
      </c>
      <c r="J55" s="183">
        <f>Ventes!I$2</f>
        <v>503</v>
      </c>
      <c r="K55" s="183">
        <f>Ventes!C$10</f>
        <v>207</v>
      </c>
      <c r="M55" s="183">
        <v>300</v>
      </c>
      <c r="N55" s="183">
        <f>Ventes!L10</f>
        <v>0</v>
      </c>
      <c r="O55" s="183" t="s">
        <v>60</v>
      </c>
    </row>
    <row r="56" spans="1:15">
      <c r="A56" s="183" cm="1">
        <f t="array" ref="A56">ROW(Ventes!56:56)</f>
        <v>56</v>
      </c>
      <c r="B56" s="184">
        <v>45291</v>
      </c>
      <c r="D56" s="183">
        <f>Ventes!B$11</f>
        <v>0</v>
      </c>
      <c r="F56" s="183" t="str">
        <f>Ventes!A$11</f>
        <v>Bois d'énergie résineux pour déchiquetage</v>
      </c>
      <c r="G56" s="183">
        <f>Ventes!I11</f>
        <v>0</v>
      </c>
      <c r="H56" s="183">
        <f>Ventes!D$1</f>
        <v>1</v>
      </c>
      <c r="J56" s="183">
        <f>Ventes!I$2</f>
        <v>503</v>
      </c>
      <c r="K56" s="183">
        <f>Ventes!C$11</f>
        <v>203</v>
      </c>
      <c r="M56" s="183">
        <v>300</v>
      </c>
      <c r="N56" s="183">
        <f>Ventes!L11</f>
        <v>0</v>
      </c>
      <c r="O56" s="183" t="s">
        <v>60</v>
      </c>
    </row>
    <row r="57" spans="1:15">
      <c r="A57" s="183" cm="1">
        <f t="array" ref="A57">ROW(Ventes!58:58)</f>
        <v>58</v>
      </c>
      <c r="B57" s="184">
        <v>45291</v>
      </c>
      <c r="D57" s="183">
        <f>Ventes!B$12</f>
        <v>0</v>
      </c>
      <c r="F57" s="183" t="str">
        <f>Ventes!A$12</f>
        <v>Bois d'énergie feuillu pour déchiquetage</v>
      </c>
      <c r="G57" s="183">
        <f>Ventes!I12</f>
        <v>0</v>
      </c>
      <c r="H57" s="183">
        <f>Ventes!D$1</f>
        <v>1</v>
      </c>
      <c r="J57" s="183">
        <f>Ventes!I$2</f>
        <v>503</v>
      </c>
      <c r="K57" s="183">
        <f>Ventes!C$12</f>
        <v>208</v>
      </c>
      <c r="M57" s="183">
        <v>300</v>
      </c>
      <c r="N57" s="183">
        <f>Ventes!L12</f>
        <v>0</v>
      </c>
      <c r="O57" s="183" t="s">
        <v>60</v>
      </c>
    </row>
    <row r="58" spans="1:15">
      <c r="A58" s="183" cm="1">
        <f t="array" ref="A58">ROW(Ventes!60:60)</f>
        <v>60</v>
      </c>
      <c r="B58" s="184">
        <v>45291</v>
      </c>
      <c r="D58" s="183">
        <f>Ventes!B$13</f>
        <v>0</v>
      </c>
      <c r="F58" s="183" t="str">
        <f>Ventes!A$13</f>
        <v>Autres assortiments de bois résineux</v>
      </c>
      <c r="G58" s="183">
        <f>Ventes!I13</f>
        <v>0</v>
      </c>
      <c r="H58" s="183">
        <f>Ventes!D$1</f>
        <v>1</v>
      </c>
      <c r="J58" s="183">
        <f>Ventes!I$2</f>
        <v>503</v>
      </c>
      <c r="K58" s="183">
        <f>Ventes!C$13</f>
        <v>204</v>
      </c>
      <c r="M58" s="183">
        <v>300</v>
      </c>
      <c r="N58" s="183">
        <f>Ventes!L13</f>
        <v>0</v>
      </c>
      <c r="O58" s="183" t="s">
        <v>60</v>
      </c>
    </row>
    <row r="59" spans="1:15">
      <c r="A59" s="183" cm="1">
        <f t="array" ref="A59">ROW(Ventes!61:61)</f>
        <v>61</v>
      </c>
      <c r="B59" s="184">
        <v>45291</v>
      </c>
      <c r="D59" s="183">
        <f>Ventes!B$14</f>
        <v>0</v>
      </c>
      <c r="F59" s="183" t="str">
        <f>Ventes!A$14</f>
        <v>Autres assortiments de bois feuillus</v>
      </c>
      <c r="G59" s="183">
        <f>Ventes!I14</f>
        <v>0</v>
      </c>
      <c r="H59" s="183">
        <f>Ventes!D$1</f>
        <v>1</v>
      </c>
      <c r="J59" s="183">
        <f>Ventes!I$2</f>
        <v>503</v>
      </c>
      <c r="K59" s="183">
        <f>Ventes!C$14</f>
        <v>209</v>
      </c>
      <c r="M59" s="183">
        <v>300</v>
      </c>
      <c r="N59" s="183">
        <f>Ventes!L14</f>
        <v>0</v>
      </c>
      <c r="O59" s="183" t="s">
        <v>60</v>
      </c>
    </row>
    <row r="60" spans="1:15">
      <c r="A60" s="183" cm="1">
        <f t="array" ref="A60">ROW(Ventes!66:66)</f>
        <v>66</v>
      </c>
      <c r="B60" s="184">
        <v>45291</v>
      </c>
      <c r="D60" s="183">
        <f>Ventes!B$19</f>
        <v>0</v>
      </c>
      <c r="F60" s="183" t="str">
        <f>Ventes!A$19</f>
        <v>Grumes résineuses</v>
      </c>
      <c r="G60" s="183">
        <f>Ventes!I19</f>
        <v>0</v>
      </c>
      <c r="H60" s="183">
        <f>Ventes!D$1</f>
        <v>1</v>
      </c>
      <c r="J60" s="183">
        <f>Ventes!I$2</f>
        <v>503</v>
      </c>
      <c r="K60" s="183">
        <f>Ventes!C$19</f>
        <v>200</v>
      </c>
      <c r="M60" s="183">
        <v>320</v>
      </c>
      <c r="N60" s="183">
        <f>Ventes!L19</f>
        <v>0</v>
      </c>
      <c r="O60" s="183" t="s">
        <v>60</v>
      </c>
    </row>
    <row r="61" spans="1:15">
      <c r="A61" s="183" cm="1">
        <f t="array" ref="A61">ROW(Ventes!67:67)</f>
        <v>67</v>
      </c>
      <c r="B61" s="184">
        <v>45291</v>
      </c>
      <c r="D61" s="183">
        <f>Ventes!B$20</f>
        <v>0</v>
      </c>
      <c r="F61" s="183" t="str">
        <f>Ventes!A$20</f>
        <v>Grumes feuillues</v>
      </c>
      <c r="G61" s="183">
        <f>Ventes!I20</f>
        <v>0</v>
      </c>
      <c r="H61" s="183">
        <f>Ventes!D$1</f>
        <v>1</v>
      </c>
      <c r="J61" s="183">
        <f>Ventes!I$2</f>
        <v>503</v>
      </c>
      <c r="K61" s="183">
        <f>Ventes!C$20</f>
        <v>205</v>
      </c>
      <c r="M61" s="183">
        <v>320</v>
      </c>
      <c r="N61" s="183">
        <f>Ventes!L20</f>
        <v>0</v>
      </c>
      <c r="O61" s="183" t="s">
        <v>60</v>
      </c>
    </row>
    <row r="62" spans="1:15">
      <c r="A62" s="183" cm="1">
        <f t="array" ref="A62">ROW(Ventes!68:68)</f>
        <v>68</v>
      </c>
      <c r="B62" s="184">
        <v>45291</v>
      </c>
      <c r="D62" s="183">
        <f>Ventes!B$21</f>
        <v>0</v>
      </c>
      <c r="F62" s="183" t="str">
        <f>Ventes!A$21</f>
        <v>Bois d'industrie résineux</v>
      </c>
      <c r="G62" s="183">
        <f>Ventes!I21</f>
        <v>0</v>
      </c>
      <c r="H62" s="183">
        <f>Ventes!D$1</f>
        <v>1</v>
      </c>
      <c r="J62" s="183">
        <f>Ventes!I$2</f>
        <v>503</v>
      </c>
      <c r="K62" s="183">
        <f>Ventes!C$21</f>
        <v>201</v>
      </c>
      <c r="M62" s="183">
        <v>320</v>
      </c>
      <c r="N62" s="183">
        <f>Ventes!L21</f>
        <v>0</v>
      </c>
      <c r="O62" s="183" t="s">
        <v>60</v>
      </c>
    </row>
    <row r="63" spans="1:15">
      <c r="A63" s="183" cm="1">
        <f t="array" ref="A63">ROW(Ventes!69:69)</f>
        <v>69</v>
      </c>
      <c r="B63" s="184">
        <v>45291</v>
      </c>
      <c r="D63" s="183">
        <f>Ventes!B$22</f>
        <v>0</v>
      </c>
      <c r="F63" s="183" t="str">
        <f>Ventes!A$22</f>
        <v>Bois d'industrie feuillus</v>
      </c>
      <c r="G63" s="183">
        <f>Ventes!I22</f>
        <v>0</v>
      </c>
      <c r="H63" s="183">
        <f>Ventes!D$1</f>
        <v>1</v>
      </c>
      <c r="J63" s="183">
        <f>Ventes!I$2</f>
        <v>503</v>
      </c>
      <c r="K63" s="183">
        <f>Ventes!C$22</f>
        <v>206</v>
      </c>
      <c r="M63" s="183">
        <v>320</v>
      </c>
      <c r="N63" s="183">
        <f>Ventes!L22</f>
        <v>0</v>
      </c>
      <c r="O63" s="183" t="s">
        <v>60</v>
      </c>
    </row>
    <row r="64" spans="1:15">
      <c r="A64" s="183" cm="1">
        <f t="array" ref="A64">ROW(Ventes!70:70)</f>
        <v>70</v>
      </c>
      <c r="B64" s="184">
        <v>45291</v>
      </c>
      <c r="D64" s="183">
        <f>Ventes!B$23</f>
        <v>0</v>
      </c>
      <c r="F64" s="183" t="str">
        <f>Ventes!A$23</f>
        <v>Bois d'énergie, résineux (bûches, incl. bois long)</v>
      </c>
      <c r="G64" s="183">
        <f>Ventes!I23</f>
        <v>0</v>
      </c>
      <c r="H64" s="183">
        <f>Ventes!D$1</f>
        <v>1</v>
      </c>
      <c r="J64" s="183">
        <f>Ventes!I$2</f>
        <v>503</v>
      </c>
      <c r="K64" s="183">
        <f>Ventes!C$23</f>
        <v>202</v>
      </c>
      <c r="M64" s="183">
        <v>320</v>
      </c>
      <c r="N64" s="183">
        <f>Ventes!L23</f>
        <v>0</v>
      </c>
      <c r="O64" s="183" t="s">
        <v>60</v>
      </c>
    </row>
    <row r="65" spans="1:15">
      <c r="A65" s="183" cm="1">
        <f t="array" ref="A65">ROW(Ventes!71:71)</f>
        <v>71</v>
      </c>
      <c r="B65" s="184">
        <v>45291</v>
      </c>
      <c r="D65" s="183">
        <f>Ventes!B$24</f>
        <v>0</v>
      </c>
      <c r="F65" s="183" t="str">
        <f>Ventes!A$24</f>
        <v>Bois d'énergie, feuillus (bûches, incl. bois long)</v>
      </c>
      <c r="G65" s="183">
        <f>Ventes!I24</f>
        <v>0</v>
      </c>
      <c r="H65" s="183">
        <f>Ventes!D$1</f>
        <v>1</v>
      </c>
      <c r="J65" s="183">
        <f>Ventes!I$2</f>
        <v>503</v>
      </c>
      <c r="K65" s="183">
        <f>Ventes!C$24</f>
        <v>207</v>
      </c>
      <c r="M65" s="183">
        <v>320</v>
      </c>
      <c r="N65" s="183">
        <f>Ventes!L24</f>
        <v>0</v>
      </c>
      <c r="O65" s="183" t="s">
        <v>60</v>
      </c>
    </row>
    <row r="66" spans="1:15">
      <c r="A66" s="183" cm="1">
        <f t="array" ref="A66">ROW(Ventes!72:72)</f>
        <v>72</v>
      </c>
      <c r="B66" s="184">
        <v>45291</v>
      </c>
      <c r="D66" s="183">
        <f>Ventes!B$25</f>
        <v>0</v>
      </c>
      <c r="F66" s="183" t="str">
        <f>Ventes!A$25</f>
        <v>Bois d'énergie résineux, déchiquetage</v>
      </c>
      <c r="G66" s="183">
        <f>Ventes!I25</f>
        <v>0</v>
      </c>
      <c r="H66" s="183">
        <f>Ventes!D$1</f>
        <v>1</v>
      </c>
      <c r="J66" s="183">
        <f>Ventes!I$2</f>
        <v>503</v>
      </c>
      <c r="K66" s="183">
        <f>Ventes!C$25</f>
        <v>203</v>
      </c>
      <c r="M66" s="183">
        <v>320</v>
      </c>
      <c r="N66" s="183">
        <f>Ventes!L25</f>
        <v>0</v>
      </c>
      <c r="O66" s="183" t="s">
        <v>60</v>
      </c>
    </row>
    <row r="67" spans="1:15">
      <c r="A67" s="183" cm="1">
        <f t="array" ref="A67">ROW(Ventes!73:73)</f>
        <v>73</v>
      </c>
      <c r="B67" s="184">
        <v>45291</v>
      </c>
      <c r="D67" s="183">
        <f>Ventes!B$26</f>
        <v>0</v>
      </c>
      <c r="F67" s="183" t="str">
        <f>Ventes!A$26</f>
        <v>Bois d'énergie feuillu, déchiquetage</v>
      </c>
      <c r="G67" s="183">
        <f>Ventes!I26</f>
        <v>0</v>
      </c>
      <c r="H67" s="183">
        <f>Ventes!D$1</f>
        <v>1</v>
      </c>
      <c r="J67" s="183">
        <f>Ventes!I$2</f>
        <v>503</v>
      </c>
      <c r="K67" s="183">
        <f>Ventes!C$26</f>
        <v>208</v>
      </c>
      <c r="M67" s="183">
        <v>320</v>
      </c>
      <c r="N67" s="183">
        <f>Ventes!L26</f>
        <v>0</v>
      </c>
      <c r="O67" s="183" t="s">
        <v>60</v>
      </c>
    </row>
    <row r="68" spans="1:15">
      <c r="A68" s="183" cm="1">
        <f t="array" ref="A68">ROW(Ventes!74:74)</f>
        <v>74</v>
      </c>
      <c r="B68" s="184">
        <v>45291</v>
      </c>
      <c r="D68" s="183">
        <f>Ventes!B$27</f>
        <v>0</v>
      </c>
      <c r="F68" s="183" t="str">
        <f>Ventes!A$27</f>
        <v>Autres assortiments de bois résineux</v>
      </c>
      <c r="G68" s="183">
        <f>Ventes!I27</f>
        <v>0</v>
      </c>
      <c r="H68" s="183">
        <f>Ventes!D$1</f>
        <v>1</v>
      </c>
      <c r="J68" s="183">
        <f>Ventes!I$2</f>
        <v>503</v>
      </c>
      <c r="K68" s="183">
        <f>Ventes!C$27</f>
        <v>204</v>
      </c>
      <c r="M68" s="183">
        <v>320</v>
      </c>
      <c r="N68" s="183">
        <f>Ventes!L27</f>
        <v>0</v>
      </c>
      <c r="O68" s="183" t="s">
        <v>60</v>
      </c>
    </row>
    <row r="69" spans="1:15">
      <c r="A69" s="183" cm="1">
        <f t="array" ref="A69">ROW(Ventes!75:75)</f>
        <v>75</v>
      </c>
      <c r="B69" s="184">
        <v>45291</v>
      </c>
      <c r="D69" s="183">
        <f>Ventes!B$28</f>
        <v>0</v>
      </c>
      <c r="F69" s="183" t="str">
        <f>Ventes!A$28</f>
        <v>Autres assortiments de bois feuillus</v>
      </c>
      <c r="G69" s="183">
        <f>Ventes!I28</f>
        <v>0</v>
      </c>
      <c r="H69" s="183">
        <f>Ventes!D$1</f>
        <v>1</v>
      </c>
      <c r="J69" s="183">
        <f>Ventes!I$2</f>
        <v>503</v>
      </c>
      <c r="K69" s="183">
        <f>Ventes!C$28</f>
        <v>209</v>
      </c>
      <c r="M69" s="183">
        <v>320</v>
      </c>
      <c r="N69" s="183">
        <f>Ventes!L28</f>
        <v>0</v>
      </c>
      <c r="O69" s="183" t="s">
        <v>60</v>
      </c>
    </row>
    <row r="70" spans="1:15">
      <c r="A70" s="183" cm="1">
        <f t="array" ref="A70">ROW(Ventes!80:80)</f>
        <v>80</v>
      </c>
      <c r="B70" s="184">
        <v>45291</v>
      </c>
      <c r="D70" s="183">
        <f>Ventes!B$33</f>
        <v>0</v>
      </c>
      <c r="F70" s="183" t="str">
        <f>Ventes!A$33</f>
        <v>Grumes résineuses</v>
      </c>
      <c r="G70" s="183">
        <f>Ventes!I33</f>
        <v>0</v>
      </c>
      <c r="H70" s="183">
        <f>Ventes!D$1</f>
        <v>1</v>
      </c>
      <c r="J70" s="183">
        <f>Ventes!I$2</f>
        <v>503</v>
      </c>
      <c r="K70" s="183">
        <f>Ventes!C$33</f>
        <v>200</v>
      </c>
      <c r="N70" s="183">
        <f>Ventes!L33</f>
        <v>0</v>
      </c>
      <c r="O70" s="183" t="s">
        <v>60</v>
      </c>
    </row>
    <row r="71" spans="1:15">
      <c r="A71" s="183" cm="1">
        <f t="array" ref="A71">ROW(Ventes!81:81)</f>
        <v>81</v>
      </c>
      <c r="B71" s="184">
        <v>45291</v>
      </c>
      <c r="D71" s="183">
        <f>Ventes!B$34</f>
        <v>0</v>
      </c>
      <c r="F71" s="183" t="str">
        <f>Ventes!A$34</f>
        <v>Grumes feuillues</v>
      </c>
      <c r="G71" s="183">
        <f>Ventes!I34</f>
        <v>0</v>
      </c>
      <c r="H71" s="183">
        <f>Ventes!D$1</f>
        <v>1</v>
      </c>
      <c r="J71" s="183">
        <f>Ventes!I$2</f>
        <v>503</v>
      </c>
      <c r="K71" s="183">
        <f>Ventes!C$34</f>
        <v>205</v>
      </c>
      <c r="N71" s="183">
        <f>Ventes!L34</f>
        <v>0</v>
      </c>
      <c r="O71" s="183" t="s">
        <v>60</v>
      </c>
    </row>
    <row r="72" spans="1:15">
      <c r="A72" s="183" cm="1">
        <f t="array" ref="A72">ROW(Ventes!82:82)</f>
        <v>82</v>
      </c>
      <c r="B72" s="184">
        <v>45291</v>
      </c>
      <c r="D72" s="183">
        <f>Ventes!B$35</f>
        <v>0</v>
      </c>
      <c r="F72" s="183" t="str">
        <f>Ventes!A$35</f>
        <v>Bois d'industrie résineux</v>
      </c>
      <c r="G72" s="183">
        <f>Ventes!I35</f>
        <v>0</v>
      </c>
      <c r="H72" s="183">
        <f>Ventes!D$1</f>
        <v>1</v>
      </c>
      <c r="J72" s="183">
        <f>Ventes!I$2</f>
        <v>503</v>
      </c>
      <c r="K72" s="183">
        <f>Ventes!C$35</f>
        <v>201</v>
      </c>
      <c r="N72" s="183">
        <f>Ventes!L35</f>
        <v>0</v>
      </c>
      <c r="O72" s="183" t="s">
        <v>60</v>
      </c>
    </row>
    <row r="73" spans="1:15">
      <c r="A73" s="183" cm="1">
        <f t="array" ref="A73">ROW(Ventes!83:83)</f>
        <v>83</v>
      </c>
      <c r="B73" s="184">
        <v>45291</v>
      </c>
      <c r="D73" s="183">
        <f>Ventes!B$36</f>
        <v>0</v>
      </c>
      <c r="F73" s="183" t="str">
        <f>Ventes!A$36</f>
        <v>Bois d'industrie feuillus</v>
      </c>
      <c r="G73" s="183">
        <f>Ventes!I36</f>
        <v>0</v>
      </c>
      <c r="H73" s="183">
        <f>Ventes!D$1</f>
        <v>1</v>
      </c>
      <c r="J73" s="183">
        <f>Ventes!I$2</f>
        <v>503</v>
      </c>
      <c r="K73" s="183">
        <f>Ventes!C$36</f>
        <v>206</v>
      </c>
      <c r="N73" s="183">
        <f>Ventes!L36</f>
        <v>0</v>
      </c>
      <c r="O73" s="183" t="s">
        <v>60</v>
      </c>
    </row>
    <row r="74" spans="1:15">
      <c r="A74" s="183" cm="1">
        <f t="array" ref="A74">ROW(Ventes!84:84)</f>
        <v>84</v>
      </c>
      <c r="B74" s="184">
        <v>45291</v>
      </c>
      <c r="D74" s="183">
        <f>Ventes!B$37</f>
        <v>0</v>
      </c>
      <c r="F74" s="183" t="str">
        <f>Ventes!A$37</f>
        <v>Bois d'énergie, résineux (bûches, incl. bois long)</v>
      </c>
      <c r="G74" s="183">
        <f>Ventes!I37</f>
        <v>0</v>
      </c>
      <c r="H74" s="183">
        <f>Ventes!D$1</f>
        <v>1</v>
      </c>
      <c r="J74" s="183">
        <f>Ventes!I$2</f>
        <v>503</v>
      </c>
      <c r="K74" s="183">
        <f>Ventes!C$37</f>
        <v>202</v>
      </c>
      <c r="N74" s="183">
        <f>Ventes!L37</f>
        <v>0</v>
      </c>
      <c r="O74" s="183" t="s">
        <v>60</v>
      </c>
    </row>
    <row r="75" spans="1:15">
      <c r="A75" s="183" cm="1">
        <f t="array" ref="A75">ROW(Ventes!85:85)</f>
        <v>85</v>
      </c>
      <c r="B75" s="184">
        <v>45291</v>
      </c>
      <c r="D75" s="183">
        <f>Ventes!B$38</f>
        <v>0</v>
      </c>
      <c r="F75" s="183" t="str">
        <f>Ventes!A$38</f>
        <v>Bois d'énergie, feuillus (bûches, incl. bois long)</v>
      </c>
      <c r="G75" s="183">
        <f>Ventes!I38</f>
        <v>0</v>
      </c>
      <c r="H75" s="183">
        <f>Ventes!D$1</f>
        <v>1</v>
      </c>
      <c r="J75" s="183">
        <f>Ventes!I$2</f>
        <v>503</v>
      </c>
      <c r="K75" s="183">
        <f>Ventes!C$38</f>
        <v>207</v>
      </c>
      <c r="N75" s="183">
        <f>Ventes!L38</f>
        <v>0</v>
      </c>
      <c r="O75" s="183" t="s">
        <v>60</v>
      </c>
    </row>
    <row r="76" spans="1:15">
      <c r="A76" s="183" cm="1">
        <f t="array" ref="A76">ROW(Ventes!86:86)</f>
        <v>86</v>
      </c>
      <c r="B76" s="184">
        <v>45291</v>
      </c>
      <c r="D76" s="183">
        <f>Ventes!B$39</f>
        <v>0</v>
      </c>
      <c r="F76" s="183" t="str">
        <f>Ventes!A$39</f>
        <v>Bois d'énergie résineux, déchiquetage</v>
      </c>
      <c r="G76" s="183">
        <f>Ventes!I39</f>
        <v>0</v>
      </c>
      <c r="H76" s="183">
        <f>Ventes!D$1</f>
        <v>1</v>
      </c>
      <c r="J76" s="183">
        <f>Ventes!I$2</f>
        <v>503</v>
      </c>
      <c r="K76" s="183">
        <f>Ventes!C$39</f>
        <v>203</v>
      </c>
      <c r="N76" s="183">
        <f>Ventes!L39</f>
        <v>0</v>
      </c>
      <c r="O76" s="183" t="s">
        <v>60</v>
      </c>
    </row>
    <row r="77" spans="1:15">
      <c r="A77" s="183" cm="1">
        <f t="array" ref="A77">ROW(Ventes!87:87)</f>
        <v>87</v>
      </c>
      <c r="B77" s="184">
        <v>45291</v>
      </c>
      <c r="D77" s="183">
        <f>Ventes!B$40</f>
        <v>0</v>
      </c>
      <c r="F77" s="183" t="str">
        <f>Ventes!A$40</f>
        <v>Bois d'énergie feuillu, déchiquetage</v>
      </c>
      <c r="G77" s="183">
        <f>Ventes!I40</f>
        <v>0</v>
      </c>
      <c r="H77" s="183">
        <f>Ventes!D$1</f>
        <v>1</v>
      </c>
      <c r="J77" s="183">
        <f>Ventes!I$2</f>
        <v>503</v>
      </c>
      <c r="K77" s="183">
        <f>Ventes!C$40</f>
        <v>208</v>
      </c>
      <c r="N77" s="183">
        <f>Ventes!L40</f>
        <v>0</v>
      </c>
      <c r="O77" s="183" t="s">
        <v>60</v>
      </c>
    </row>
    <row r="78" spans="1:15">
      <c r="A78" s="183" cm="1">
        <f t="array" ref="A78">ROW(Ventes!88:88)</f>
        <v>88</v>
      </c>
      <c r="B78" s="184">
        <v>45291</v>
      </c>
      <c r="D78" s="183">
        <f>Ventes!B$41</f>
        <v>0</v>
      </c>
      <c r="F78" s="183" t="str">
        <f>Ventes!A$41</f>
        <v>Autres assortiments de bois résineux</v>
      </c>
      <c r="G78" s="183">
        <f>Ventes!I41</f>
        <v>0</v>
      </c>
      <c r="H78" s="183">
        <f>Ventes!D$1</f>
        <v>1</v>
      </c>
      <c r="J78" s="183">
        <f>Ventes!I$2</f>
        <v>503</v>
      </c>
      <c r="K78" s="183">
        <f>Ventes!C$41</f>
        <v>204</v>
      </c>
      <c r="N78" s="183">
        <f>Ventes!L41</f>
        <v>0</v>
      </c>
      <c r="O78" s="183" t="s">
        <v>60</v>
      </c>
    </row>
    <row r="79" spans="1:15">
      <c r="A79" s="183" cm="1">
        <f t="array" ref="A79">ROW(Ventes!89:89)</f>
        <v>89</v>
      </c>
      <c r="B79" s="184">
        <v>45291</v>
      </c>
      <c r="D79" s="183">
        <f>Ventes!B$42</f>
        <v>0</v>
      </c>
      <c r="F79" s="183" t="str">
        <f>Ventes!A$42</f>
        <v>Autres assortiments de bois feuillus</v>
      </c>
      <c r="G79" s="183">
        <f>Ventes!I42</f>
        <v>0</v>
      </c>
      <c r="H79" s="183">
        <f>Ventes!D$1</f>
        <v>1</v>
      </c>
      <c r="J79" s="183">
        <f>Ventes!I$2</f>
        <v>503</v>
      </c>
      <c r="K79" s="183">
        <f>Ventes!C$42</f>
        <v>209</v>
      </c>
      <c r="N79" s="183">
        <f>Ventes!L42</f>
        <v>0</v>
      </c>
      <c r="O79" s="183" t="s">
        <v>60</v>
      </c>
    </row>
    <row r="80" spans="1:15">
      <c r="A80" s="183" cm="1">
        <f t="array" ref="A80">ROW(Ventes!94:94)</f>
        <v>94</v>
      </c>
      <c r="B80" s="184">
        <v>45291</v>
      </c>
      <c r="D80" s="183">
        <f>Ventes!B$47</f>
        <v>0</v>
      </c>
      <c r="F80" s="183" t="str">
        <f>Ventes!A$47</f>
        <v>Grumes résineuses</v>
      </c>
      <c r="G80" s="183">
        <f>Ventes!I47</f>
        <v>0</v>
      </c>
      <c r="H80" s="183">
        <f>Ventes!D$1</f>
        <v>1</v>
      </c>
      <c r="J80" s="183">
        <f>Ventes!I$2</f>
        <v>503</v>
      </c>
      <c r="K80" s="183">
        <f>Ventes!C$47</f>
        <v>200</v>
      </c>
      <c r="M80" s="183">
        <v>330</v>
      </c>
      <c r="N80" s="183">
        <f>Ventes!L47</f>
        <v>0</v>
      </c>
      <c r="O80" s="183" t="s">
        <v>60</v>
      </c>
    </row>
    <row r="81" spans="1:15">
      <c r="A81" s="183" cm="1">
        <f t="array" ref="A81">ROW(Ventes!95:95)</f>
        <v>95</v>
      </c>
      <c r="B81" s="184">
        <v>45291</v>
      </c>
      <c r="D81" s="183">
        <f>Ventes!B$48</f>
        <v>0</v>
      </c>
      <c r="F81" s="183" t="str">
        <f>Ventes!A$48</f>
        <v>Grumes feuillues</v>
      </c>
      <c r="G81" s="183">
        <f>Ventes!I48</f>
        <v>0</v>
      </c>
      <c r="H81" s="183">
        <f>Ventes!D$1</f>
        <v>1</v>
      </c>
      <c r="J81" s="183">
        <f>Ventes!I$2</f>
        <v>503</v>
      </c>
      <c r="K81" s="183">
        <f>Ventes!C$48</f>
        <v>205</v>
      </c>
      <c r="M81" s="183">
        <v>330</v>
      </c>
      <c r="N81" s="183">
        <f>Ventes!L48</f>
        <v>0</v>
      </c>
      <c r="O81" s="183" t="s">
        <v>60</v>
      </c>
    </row>
    <row r="82" spans="1:15">
      <c r="A82" s="183" cm="1">
        <f t="array" ref="A82">ROW(Ventes!96:96)</f>
        <v>96</v>
      </c>
      <c r="B82" s="184">
        <v>45291</v>
      </c>
      <c r="D82" s="183">
        <f>Ventes!B$49</f>
        <v>0</v>
      </c>
      <c r="F82" s="183" t="str">
        <f>Ventes!A$49</f>
        <v>Bois d'industrie résineux</v>
      </c>
      <c r="G82" s="183">
        <f>Ventes!I49</f>
        <v>0</v>
      </c>
      <c r="H82" s="183">
        <f>Ventes!D$1</f>
        <v>1</v>
      </c>
      <c r="J82" s="183">
        <f>Ventes!I$2</f>
        <v>503</v>
      </c>
      <c r="K82" s="183">
        <f>Ventes!C$49</f>
        <v>201</v>
      </c>
      <c r="M82" s="183">
        <v>330</v>
      </c>
      <c r="N82" s="183">
        <f>Ventes!L49</f>
        <v>0</v>
      </c>
      <c r="O82" s="183" t="s">
        <v>60</v>
      </c>
    </row>
    <row r="83" spans="1:15">
      <c r="A83" s="183" cm="1">
        <f t="array" ref="A83">ROW(Ventes!97:97)</f>
        <v>97</v>
      </c>
      <c r="B83" s="184">
        <v>45291</v>
      </c>
      <c r="D83" s="183">
        <f>Ventes!B$50</f>
        <v>0</v>
      </c>
      <c r="F83" s="183" t="str">
        <f>Ventes!A$50</f>
        <v>Bois d'industrie feuillus</v>
      </c>
      <c r="G83" s="183">
        <f>Ventes!I50</f>
        <v>0</v>
      </c>
      <c r="H83" s="183">
        <f>Ventes!D$1</f>
        <v>1</v>
      </c>
      <c r="J83" s="183">
        <f>Ventes!I$2</f>
        <v>503</v>
      </c>
      <c r="K83" s="183">
        <f>Ventes!C$50</f>
        <v>206</v>
      </c>
      <c r="M83" s="183">
        <v>330</v>
      </c>
      <c r="N83" s="183">
        <f>Ventes!L50</f>
        <v>0</v>
      </c>
      <c r="O83" s="183" t="s">
        <v>60</v>
      </c>
    </row>
    <row r="84" spans="1:15">
      <c r="A84" s="183" cm="1">
        <f t="array" ref="A84">ROW(Ventes!98:98)</f>
        <v>98</v>
      </c>
      <c r="B84" s="184">
        <v>45291</v>
      </c>
      <c r="D84" s="183">
        <f>Ventes!B$51</f>
        <v>0</v>
      </c>
      <c r="F84" s="183" t="str">
        <f>Ventes!A$51</f>
        <v>Bois d'énergie, résineux (bûches, incl. bois long)</v>
      </c>
      <c r="G84" s="183">
        <f>Ventes!I51</f>
        <v>0</v>
      </c>
      <c r="H84" s="183">
        <f>Ventes!D$1</f>
        <v>1</v>
      </c>
      <c r="J84" s="183">
        <f>Ventes!I$2</f>
        <v>503</v>
      </c>
      <c r="K84" s="183">
        <f>Ventes!C$51</f>
        <v>202</v>
      </c>
      <c r="M84" s="183">
        <v>330</v>
      </c>
      <c r="N84" s="183">
        <f>Ventes!L51</f>
        <v>0</v>
      </c>
      <c r="O84" s="183" t="s">
        <v>60</v>
      </c>
    </row>
    <row r="85" spans="1:15">
      <c r="A85" s="183" cm="1">
        <f t="array" ref="A85">ROW(Ventes!99:99)</f>
        <v>99</v>
      </c>
      <c r="B85" s="184">
        <v>45291</v>
      </c>
      <c r="D85" s="183">
        <f>Ventes!B$52</f>
        <v>0</v>
      </c>
      <c r="F85" s="183" t="str">
        <f>Ventes!A$52</f>
        <v>Bois d'énergie, feuillus (bûches, incl. bois long)</v>
      </c>
      <c r="G85" s="183">
        <f>Ventes!I52</f>
        <v>0</v>
      </c>
      <c r="H85" s="183">
        <f>Ventes!D$1</f>
        <v>1</v>
      </c>
      <c r="J85" s="183">
        <f>Ventes!I$2</f>
        <v>503</v>
      </c>
      <c r="K85" s="183">
        <f>Ventes!C$52</f>
        <v>207</v>
      </c>
      <c r="M85" s="183">
        <v>330</v>
      </c>
      <c r="N85" s="183">
        <f>Ventes!L52</f>
        <v>0</v>
      </c>
      <c r="O85" s="183" t="s">
        <v>60</v>
      </c>
    </row>
    <row r="86" spans="1:15">
      <c r="A86" s="183" cm="1">
        <f t="array" ref="A86">ROW(Ventes!100:100)</f>
        <v>100</v>
      </c>
      <c r="B86" s="184">
        <v>45291</v>
      </c>
      <c r="D86" s="183">
        <f>Ventes!B$53</f>
        <v>0</v>
      </c>
      <c r="F86" s="183" t="str">
        <f>Ventes!A$53</f>
        <v>Bois d'énergie résineux, déchiquetage</v>
      </c>
      <c r="G86" s="183">
        <f>Ventes!I53</f>
        <v>0</v>
      </c>
      <c r="H86" s="183">
        <f>Ventes!D$1</f>
        <v>1</v>
      </c>
      <c r="J86" s="183">
        <f>Ventes!I$2</f>
        <v>503</v>
      </c>
      <c r="K86" s="183">
        <f>Ventes!C$53</f>
        <v>203</v>
      </c>
      <c r="M86" s="183">
        <v>330</v>
      </c>
      <c r="N86" s="183">
        <f>Ventes!L53</f>
        <v>0</v>
      </c>
      <c r="O86" s="183" t="s">
        <v>60</v>
      </c>
    </row>
    <row r="87" spans="1:15">
      <c r="A87" s="183" cm="1">
        <f t="array" ref="A87">ROW(Ventes!101:101)</f>
        <v>101</v>
      </c>
      <c r="B87" s="184">
        <v>45291</v>
      </c>
      <c r="D87" s="183">
        <f>Ventes!B$54</f>
        <v>0</v>
      </c>
      <c r="F87" s="183" t="str">
        <f>Ventes!A$54</f>
        <v>Bois d'énergie feuillu, déchiquetage</v>
      </c>
      <c r="G87" s="183">
        <f>Ventes!I54</f>
        <v>0</v>
      </c>
      <c r="H87" s="183">
        <f>Ventes!D$1</f>
        <v>1</v>
      </c>
      <c r="J87" s="183">
        <f>Ventes!I$2</f>
        <v>503</v>
      </c>
      <c r="K87" s="183">
        <f>Ventes!C$54</f>
        <v>208</v>
      </c>
      <c r="M87" s="183">
        <v>330</v>
      </c>
      <c r="N87" s="183">
        <f>Ventes!L54</f>
        <v>0</v>
      </c>
      <c r="O87" s="183" t="s">
        <v>60</v>
      </c>
    </row>
    <row r="88" spans="1:15">
      <c r="A88" s="183" cm="1">
        <f t="array" ref="A88">ROW(Ventes!102:102)</f>
        <v>102</v>
      </c>
      <c r="B88" s="184">
        <v>45291</v>
      </c>
      <c r="D88" s="183">
        <f>Ventes!B$55</f>
        <v>0</v>
      </c>
      <c r="F88" s="183" t="str">
        <f>Ventes!A$55</f>
        <v>Autres assortiments de bois résineux</v>
      </c>
      <c r="G88" s="183">
        <f>Ventes!I55</f>
        <v>0</v>
      </c>
      <c r="H88" s="183">
        <f>Ventes!D$1</f>
        <v>1</v>
      </c>
      <c r="J88" s="183">
        <f>Ventes!I$2</f>
        <v>503</v>
      </c>
      <c r="K88" s="183">
        <f>Ventes!C$55</f>
        <v>204</v>
      </c>
      <c r="M88" s="183">
        <v>330</v>
      </c>
      <c r="N88" s="183">
        <f>Ventes!L55</f>
        <v>0</v>
      </c>
      <c r="O88" s="183" t="s">
        <v>60</v>
      </c>
    </row>
    <row r="89" spans="1:15">
      <c r="A89" s="183" cm="1">
        <f t="array" ref="A89">ROW(Ventes!103:103)</f>
        <v>103</v>
      </c>
      <c r="B89" s="184">
        <v>45291</v>
      </c>
      <c r="D89" s="183">
        <f>Ventes!B$56</f>
        <v>0</v>
      </c>
      <c r="F89" s="183" t="str">
        <f>Ventes!A$56</f>
        <v>Autres assortiments de bois feuillus</v>
      </c>
      <c r="G89" s="183">
        <f>Ventes!I56</f>
        <v>0</v>
      </c>
      <c r="H89" s="183">
        <f>Ventes!D$1</f>
        <v>1</v>
      </c>
      <c r="J89" s="183">
        <f>Ventes!I$2</f>
        <v>503</v>
      </c>
      <c r="K89" s="183">
        <f>Ventes!C$56</f>
        <v>209</v>
      </c>
      <c r="M89" s="183">
        <v>330</v>
      </c>
      <c r="N89" s="183">
        <f>Ventes!L56</f>
        <v>0</v>
      </c>
      <c r="O89" s="183" t="s">
        <v>60</v>
      </c>
    </row>
    <row r="90" spans="1:15">
      <c r="A90" s="183" cm="1">
        <f t="array" ref="A90">ROW(Ventes!104:104)</f>
        <v>104</v>
      </c>
      <c r="B90" s="184">
        <v>45291</v>
      </c>
      <c r="D90" s="183">
        <f>Ventes!B$57</f>
        <v>0</v>
      </c>
      <c r="F90" s="183" t="str">
        <f>Ventes!A$57</f>
        <v>Bois d’énergie court résineux</v>
      </c>
      <c r="G90" s="183">
        <f>Ventes!I57</f>
        <v>0</v>
      </c>
      <c r="H90" s="183">
        <f>Ventes!D$1</f>
        <v>1</v>
      </c>
      <c r="J90" s="183">
        <f>Ventes!I$2</f>
        <v>503</v>
      </c>
      <c r="K90" s="183">
        <f>Ventes!C$58</f>
        <v>210</v>
      </c>
      <c r="M90" s="183">
        <v>330</v>
      </c>
      <c r="N90" s="183">
        <f>Ventes!L57</f>
        <v>0.67</v>
      </c>
      <c r="O90" s="183" t="s">
        <v>60</v>
      </c>
    </row>
    <row r="91" spans="1:15">
      <c r="A91" s="183" cm="1">
        <f t="array" ref="A91">ROW(Ventes!105:105)</f>
        <v>105</v>
      </c>
      <c r="B91" s="184">
        <v>45291</v>
      </c>
      <c r="D91" s="183">
        <f>Ventes!B$58</f>
        <v>0</v>
      </c>
      <c r="F91" s="183" t="str">
        <f>Ventes!A$58</f>
        <v>Bois d’énergie court feuillus</v>
      </c>
      <c r="G91" s="183">
        <f>Ventes!I58</f>
        <v>0</v>
      </c>
      <c r="H91" s="183">
        <f>Ventes!D$1</f>
        <v>1</v>
      </c>
      <c r="J91" s="183">
        <f>Ventes!I$2</f>
        <v>503</v>
      </c>
      <c r="K91" s="183">
        <f>Ventes!C$58</f>
        <v>210</v>
      </c>
      <c r="M91" s="183">
        <v>330</v>
      </c>
      <c r="N91" s="183">
        <f>Ventes!L58</f>
        <v>0.67</v>
      </c>
      <c r="O91" s="183" t="s">
        <v>60</v>
      </c>
    </row>
    <row r="92" spans="1:15">
      <c r="A92" s="183" cm="1">
        <f t="array" ref="A92">ROW(Ventes!106:106)</f>
        <v>106</v>
      </c>
      <c r="B92" s="184">
        <v>45291</v>
      </c>
      <c r="D92" s="183">
        <f>Ventes!B59</f>
        <v>0</v>
      </c>
      <c r="F92" s="183" t="str">
        <f>Ventes!A$59</f>
        <v>Bois d’énergie en copeaux résineux</v>
      </c>
      <c r="G92" s="183">
        <f>Ventes!I59</f>
        <v>0</v>
      </c>
      <c r="H92" s="183">
        <f>Ventes!D$1</f>
        <v>1</v>
      </c>
      <c r="J92" s="183">
        <f>Ventes!I$2</f>
        <v>503</v>
      </c>
      <c r="K92" s="183">
        <f>Ventes!C$60</f>
        <v>211</v>
      </c>
      <c r="M92" s="183">
        <v>330</v>
      </c>
      <c r="N92" s="183">
        <f>Ventes!L59</f>
        <v>0.35699999999999998</v>
      </c>
      <c r="O92" s="183" t="s">
        <v>60</v>
      </c>
    </row>
    <row r="93" spans="1:15">
      <c r="A93" s="183" cm="1">
        <f t="array" ref="A93">ROW(Ventes!107:107)</f>
        <v>107</v>
      </c>
      <c r="B93" s="184">
        <v>45291</v>
      </c>
      <c r="D93" s="183">
        <f>Ventes!B60</f>
        <v>0</v>
      </c>
      <c r="F93" s="183" t="str">
        <f>Ventes!A$60</f>
        <v>Bois d’énergie en copeaux feuillus</v>
      </c>
      <c r="G93" s="183">
        <f>Ventes!I60</f>
        <v>0</v>
      </c>
      <c r="H93" s="183">
        <f>Ventes!D$1</f>
        <v>1</v>
      </c>
      <c r="J93" s="183">
        <f>Ventes!I$2</f>
        <v>503</v>
      </c>
      <c r="K93" s="183">
        <f>Ventes!C$60</f>
        <v>211</v>
      </c>
      <c r="M93" s="183">
        <v>330</v>
      </c>
      <c r="N93" s="183">
        <f>Ventes!L60</f>
        <v>0.35699999999999998</v>
      </c>
      <c r="O93" s="183" t="s">
        <v>60</v>
      </c>
    </row>
    <row r="94" spans="1:15">
      <c r="A94" s="183" cm="1">
        <f t="array" ref="A94">ROW(Ventes!108:108)</f>
        <v>108</v>
      </c>
      <c r="B94" s="184">
        <v>45291</v>
      </c>
      <c r="D94" s="183">
        <f>Ventes!B$61</f>
        <v>0</v>
      </c>
      <c r="F94" s="183" t="str">
        <f>Ventes!A$61</f>
        <v>Bois scié et autres produits en bois</v>
      </c>
      <c r="G94" s="183">
        <f>Ventes!I61</f>
        <v>0</v>
      </c>
      <c r="H94" s="183">
        <f>Ventes!D$1</f>
        <v>1</v>
      </c>
      <c r="J94" s="183">
        <f>Ventes!I$2</f>
        <v>503</v>
      </c>
      <c r="K94" s="183">
        <f>Ventes!C$61</f>
        <v>212</v>
      </c>
      <c r="M94" s="183">
        <v>330</v>
      </c>
      <c r="N94" s="183">
        <f>Ventes!L61</f>
        <v>0</v>
      </c>
      <c r="O94" s="183" t="s">
        <v>60</v>
      </c>
    </row>
    <row r="95" spans="1:15">
      <c r="A95" s="183" cm="1">
        <f t="array" ref="A95">ROW(Ventes!109:109)</f>
        <v>109</v>
      </c>
      <c r="B95" s="184">
        <v>45291</v>
      </c>
      <c r="D95" s="183">
        <f>Ventes!B$62</f>
        <v>0</v>
      </c>
      <c r="F95" s="183" t="str">
        <f>Ventes!A$62</f>
        <v>Revente de produits du commerce</v>
      </c>
      <c r="G95" s="183">
        <f>Ventes!I62</f>
        <v>0</v>
      </c>
      <c r="H95" s="183">
        <f>Ventes!D$1</f>
        <v>1</v>
      </c>
      <c r="J95" s="183">
        <f>Ventes!I$2</f>
        <v>503</v>
      </c>
      <c r="K95" s="183">
        <f>Ventes!C$62</f>
        <v>214</v>
      </c>
      <c r="M95" s="183">
        <v>330</v>
      </c>
      <c r="N95" s="183">
        <f>Ventes!L62</f>
        <v>0</v>
      </c>
      <c r="O95" s="183" t="s">
        <v>60</v>
      </c>
    </row>
    <row r="96" spans="1:15">
      <c r="A96" s="183" cm="1">
        <f t="array" ref="A96">ROW(Ventes!110:110)</f>
        <v>110</v>
      </c>
      <c r="B96" s="184">
        <v>45291</v>
      </c>
      <c r="D96" s="183">
        <f>Ventes!B$63</f>
        <v>0</v>
      </c>
      <c r="F96" s="183" t="str">
        <f>Ventes!A$63</f>
        <v>Autres produits</v>
      </c>
      <c r="G96" s="183">
        <f>Ventes!I63</f>
        <v>0</v>
      </c>
      <c r="H96" s="183">
        <f>Ventes!D$1</f>
        <v>1</v>
      </c>
      <c r="J96" s="183">
        <f>Ventes!I$2</f>
        <v>503</v>
      </c>
      <c r="K96" s="183">
        <f>Ventes!C$63</f>
        <v>219</v>
      </c>
      <c r="M96" s="183">
        <v>330</v>
      </c>
      <c r="N96" s="183">
        <f>Ventes!L63</f>
        <v>0</v>
      </c>
      <c r="O96" s="183" t="s">
        <v>60</v>
      </c>
    </row>
    <row r="97" spans="1:15">
      <c r="A97" s="183" cm="1">
        <f t="array" ref="A97">ROW(Ventes!111:111)</f>
        <v>111</v>
      </c>
      <c r="B97" s="184">
        <v>45291</v>
      </c>
      <c r="D97" s="183">
        <f>Ventes!B$5</f>
        <v>0</v>
      </c>
      <c r="F97" s="183" t="str">
        <f>Ventes!A$5</f>
        <v>Grumes résineuses</v>
      </c>
      <c r="G97" s="183">
        <f>Ventes!N5</f>
        <v>0</v>
      </c>
      <c r="H97" s="183">
        <f>Ventes!D$1</f>
        <v>1</v>
      </c>
      <c r="I97" s="183" t="s">
        <v>44</v>
      </c>
      <c r="J97" s="183">
        <f>Ventes!N$2</f>
        <v>502</v>
      </c>
      <c r="K97" s="183">
        <f>Ventes!C$5</f>
        <v>200</v>
      </c>
      <c r="M97" s="183">
        <v>300</v>
      </c>
      <c r="N97" s="183">
        <f>Ventes!Q5</f>
        <v>0</v>
      </c>
      <c r="O97" s="183" t="s">
        <v>60</v>
      </c>
    </row>
    <row r="98" spans="1:15">
      <c r="A98" s="183" cm="1">
        <f t="array" ref="A98">ROW(Ventes!112:112)</f>
        <v>112</v>
      </c>
      <c r="B98" s="184">
        <v>45291</v>
      </c>
      <c r="D98" s="183">
        <f>Ventes!B$6</f>
        <v>0</v>
      </c>
      <c r="F98" s="183" t="str">
        <f>Ventes!A$6</f>
        <v>Grumes feuillues</v>
      </c>
      <c r="G98" s="183">
        <f>Ventes!N6</f>
        <v>0</v>
      </c>
      <c r="H98" s="183">
        <f>Ventes!D$1</f>
        <v>1</v>
      </c>
      <c r="J98" s="183">
        <f>Ventes!N$2</f>
        <v>502</v>
      </c>
      <c r="K98" s="183">
        <f>Ventes!C$6</f>
        <v>205</v>
      </c>
      <c r="M98" s="183">
        <v>300</v>
      </c>
      <c r="N98" s="183">
        <f>Ventes!Q6</f>
        <v>0</v>
      </c>
      <c r="O98" s="183" t="s">
        <v>60</v>
      </c>
    </row>
    <row r="99" spans="1:15">
      <c r="A99" s="183" cm="1">
        <f t="array" ref="A99">ROW(Ventes!113:113)</f>
        <v>113</v>
      </c>
      <c r="B99" s="184">
        <v>45291</v>
      </c>
      <c r="D99" s="183">
        <f>Ventes!B$7</f>
        <v>0</v>
      </c>
      <c r="F99" s="183" t="str">
        <f>Ventes!A$7</f>
        <v>Bois d'industrie résineux</v>
      </c>
      <c r="G99" s="183">
        <f>Ventes!N7</f>
        <v>0</v>
      </c>
      <c r="H99" s="183">
        <f>Ventes!D$1</f>
        <v>1</v>
      </c>
      <c r="J99" s="183">
        <f>Ventes!N$2</f>
        <v>502</v>
      </c>
      <c r="K99" s="183">
        <f>Ventes!C$7</f>
        <v>201</v>
      </c>
      <c r="M99" s="183">
        <v>300</v>
      </c>
      <c r="N99" s="183">
        <f>Ventes!Q7</f>
        <v>0</v>
      </c>
      <c r="O99" s="183" t="s">
        <v>60</v>
      </c>
    </row>
    <row r="100" spans="1:15">
      <c r="A100" s="183" cm="1">
        <f t="array" ref="A100">ROW(Ventes!114:114)</f>
        <v>114</v>
      </c>
      <c r="B100" s="184">
        <v>45291</v>
      </c>
      <c r="D100" s="183">
        <f>Ventes!B$8</f>
        <v>0</v>
      </c>
      <c r="F100" s="183" t="str">
        <f>Ventes!A$8</f>
        <v>Bois d'industrie feuillus</v>
      </c>
      <c r="G100" s="183">
        <f>Ventes!N8</f>
        <v>0</v>
      </c>
      <c r="H100" s="183">
        <f>Ventes!D$1</f>
        <v>1</v>
      </c>
      <c r="J100" s="183">
        <f>Ventes!N$2</f>
        <v>502</v>
      </c>
      <c r="K100" s="183">
        <f>Ventes!C$8</f>
        <v>206</v>
      </c>
      <c r="M100" s="183">
        <v>300</v>
      </c>
      <c r="N100" s="183">
        <f>Ventes!Q8</f>
        <v>0</v>
      </c>
      <c r="O100" s="183" t="s">
        <v>60</v>
      </c>
    </row>
    <row r="101" spans="1:15">
      <c r="A101" s="183" cm="1">
        <f t="array" ref="A101">ROW(Ventes!115:115)</f>
        <v>115</v>
      </c>
      <c r="B101" s="184">
        <v>45291</v>
      </c>
      <c r="D101" s="183">
        <f>Ventes!B$9</f>
        <v>0</v>
      </c>
      <c r="F101" s="183" t="str">
        <f>Ventes!A$9</f>
        <v>Bois d'énergie résineux pour bois de feu</v>
      </c>
      <c r="G101" s="183">
        <f>Ventes!N9</f>
        <v>0</v>
      </c>
      <c r="H101" s="183">
        <f>Ventes!D$1</f>
        <v>1</v>
      </c>
      <c r="J101" s="183">
        <f>Ventes!N$2</f>
        <v>502</v>
      </c>
      <c r="K101" s="183">
        <f>Ventes!C$9</f>
        <v>202</v>
      </c>
      <c r="M101" s="183">
        <v>300</v>
      </c>
      <c r="N101" s="183">
        <f>Ventes!Q9</f>
        <v>0</v>
      </c>
      <c r="O101" s="183" t="s">
        <v>60</v>
      </c>
    </row>
    <row r="102" spans="1:15">
      <c r="A102" s="183" cm="1">
        <f t="array" ref="A102">ROW(Ventes!116:116)</f>
        <v>116</v>
      </c>
      <c r="B102" s="184">
        <v>45291</v>
      </c>
      <c r="D102" s="183">
        <f>Ventes!B$10</f>
        <v>0</v>
      </c>
      <c r="F102" s="183" t="str">
        <f>Ventes!A$10</f>
        <v>Bois d'énergie feuillus pour bois de feu</v>
      </c>
      <c r="G102" s="183">
        <f>Ventes!N10</f>
        <v>0</v>
      </c>
      <c r="H102" s="183">
        <f>Ventes!D$1</f>
        <v>1</v>
      </c>
      <c r="J102" s="183">
        <f>Ventes!N$2</f>
        <v>502</v>
      </c>
      <c r="K102" s="183">
        <f>Ventes!C$10</f>
        <v>207</v>
      </c>
      <c r="M102" s="183">
        <v>300</v>
      </c>
      <c r="N102" s="183">
        <f>Ventes!Q10</f>
        <v>0</v>
      </c>
      <c r="O102" s="183" t="s">
        <v>60</v>
      </c>
    </row>
    <row r="103" spans="1:15">
      <c r="A103" s="183" cm="1">
        <f t="array" ref="A103">ROW(Ventes!117:117)</f>
        <v>117</v>
      </c>
      <c r="B103" s="184">
        <v>45291</v>
      </c>
      <c r="D103" s="183">
        <f>Ventes!B$11</f>
        <v>0</v>
      </c>
      <c r="F103" s="183" t="str">
        <f>Ventes!A$11</f>
        <v>Bois d'énergie résineux pour déchiquetage</v>
      </c>
      <c r="G103" s="183">
        <f>Ventes!N11</f>
        <v>0</v>
      </c>
      <c r="H103" s="183">
        <f>Ventes!D$1</f>
        <v>1</v>
      </c>
      <c r="J103" s="183">
        <f>Ventes!N$2</f>
        <v>502</v>
      </c>
      <c r="K103" s="183">
        <f>Ventes!C$11</f>
        <v>203</v>
      </c>
      <c r="M103" s="183">
        <v>300</v>
      </c>
      <c r="N103" s="183">
        <f>Ventes!Q11</f>
        <v>0</v>
      </c>
      <c r="O103" s="183" t="s">
        <v>60</v>
      </c>
    </row>
    <row r="104" spans="1:15">
      <c r="A104" s="183" cm="1">
        <f t="array" ref="A104">ROW(Ventes!118:118)</f>
        <v>118</v>
      </c>
      <c r="B104" s="184">
        <v>45291</v>
      </c>
      <c r="D104" s="183">
        <f>Ventes!B$12</f>
        <v>0</v>
      </c>
      <c r="F104" s="183" t="str">
        <f>Ventes!A$12</f>
        <v>Bois d'énergie feuillu pour déchiquetage</v>
      </c>
      <c r="G104" s="183">
        <f>Ventes!N12</f>
        <v>0</v>
      </c>
      <c r="H104" s="183">
        <f>Ventes!D$1</f>
        <v>1</v>
      </c>
      <c r="J104" s="183">
        <f>Ventes!N$2</f>
        <v>502</v>
      </c>
      <c r="K104" s="183">
        <f>Ventes!C$12</f>
        <v>208</v>
      </c>
      <c r="M104" s="183">
        <v>300</v>
      </c>
      <c r="N104" s="183">
        <f>Ventes!Q12</f>
        <v>0</v>
      </c>
      <c r="O104" s="183" t="s">
        <v>60</v>
      </c>
    </row>
    <row r="105" spans="1:15">
      <c r="A105" s="183" cm="1">
        <f t="array" ref="A105">ROW(Ventes!119:119)</f>
        <v>119</v>
      </c>
      <c r="B105" s="184">
        <v>45291</v>
      </c>
      <c r="D105" s="183">
        <f>Ventes!B$13</f>
        <v>0</v>
      </c>
      <c r="F105" s="183" t="str">
        <f>Ventes!A$13</f>
        <v>Autres assortiments de bois résineux</v>
      </c>
      <c r="G105" s="183">
        <f>Ventes!N13</f>
        <v>0</v>
      </c>
      <c r="H105" s="183">
        <f>Ventes!D$1</f>
        <v>1</v>
      </c>
      <c r="J105" s="183">
        <f>Ventes!N$2</f>
        <v>502</v>
      </c>
      <c r="K105" s="183">
        <f>Ventes!C$13</f>
        <v>204</v>
      </c>
      <c r="M105" s="183">
        <v>300</v>
      </c>
      <c r="N105" s="183">
        <f>Ventes!Q13</f>
        <v>0</v>
      </c>
      <c r="O105" s="183" t="s">
        <v>60</v>
      </c>
    </row>
    <row r="106" spans="1:15">
      <c r="A106" s="183" cm="1">
        <f t="array" ref="A106">ROW(Ventes!120:120)</f>
        <v>120</v>
      </c>
      <c r="B106" s="184">
        <v>45291</v>
      </c>
      <c r="D106" s="183">
        <f>Ventes!B$14</f>
        <v>0</v>
      </c>
      <c r="F106" s="183" t="str">
        <f>Ventes!A$14</f>
        <v>Autres assortiments de bois feuillus</v>
      </c>
      <c r="G106" s="183">
        <f>Ventes!N14</f>
        <v>0</v>
      </c>
      <c r="H106" s="183">
        <f>Ventes!D$1</f>
        <v>1</v>
      </c>
      <c r="J106" s="183">
        <f>Ventes!N$2</f>
        <v>502</v>
      </c>
      <c r="K106" s="183">
        <f>Ventes!C$14</f>
        <v>209</v>
      </c>
      <c r="M106" s="183">
        <v>300</v>
      </c>
      <c r="N106" s="183">
        <f>Ventes!Q14</f>
        <v>0</v>
      </c>
      <c r="O106" s="183" t="s">
        <v>60</v>
      </c>
    </row>
    <row r="107" spans="1:15">
      <c r="A107" s="183" cm="1">
        <f t="array" ref="A107">ROW(Ventes!121:121)</f>
        <v>121</v>
      </c>
      <c r="B107" s="184">
        <v>45291</v>
      </c>
      <c r="D107" s="183">
        <f>Ventes!B$19</f>
        <v>0</v>
      </c>
      <c r="F107" s="183" t="str">
        <f>Ventes!A$19</f>
        <v>Grumes résineuses</v>
      </c>
      <c r="G107" s="183">
        <f>Ventes!N19</f>
        <v>0</v>
      </c>
      <c r="H107" s="183">
        <f>Ventes!D$1</f>
        <v>1</v>
      </c>
      <c r="J107" s="183">
        <f>Ventes!N$2</f>
        <v>502</v>
      </c>
      <c r="K107" s="183">
        <f>Ventes!C$19</f>
        <v>200</v>
      </c>
      <c r="M107" s="183">
        <v>320</v>
      </c>
      <c r="N107" s="183">
        <f>Ventes!Q19</f>
        <v>0</v>
      </c>
      <c r="O107" s="183" t="s">
        <v>60</v>
      </c>
    </row>
    <row r="108" spans="1:15">
      <c r="A108" s="183" cm="1">
        <f t="array" ref="A108">ROW(Ventes!122:122)</f>
        <v>122</v>
      </c>
      <c r="B108" s="184">
        <v>45291</v>
      </c>
      <c r="D108" s="183">
        <f>Ventes!B$20</f>
        <v>0</v>
      </c>
      <c r="F108" s="183" t="str">
        <f>Ventes!A$20</f>
        <v>Grumes feuillues</v>
      </c>
      <c r="G108" s="183">
        <f>Ventes!N20</f>
        <v>0</v>
      </c>
      <c r="H108" s="183">
        <f>Ventes!D$1</f>
        <v>1</v>
      </c>
      <c r="J108" s="183">
        <f>Ventes!N$2</f>
        <v>502</v>
      </c>
      <c r="K108" s="183">
        <f>Ventes!C$20</f>
        <v>205</v>
      </c>
      <c r="M108" s="183">
        <v>320</v>
      </c>
      <c r="N108" s="183">
        <f>Ventes!Q20</f>
        <v>0</v>
      </c>
      <c r="O108" s="183" t="s">
        <v>60</v>
      </c>
    </row>
    <row r="109" spans="1:15">
      <c r="A109" s="183" cm="1">
        <f t="array" ref="A109">ROW(Ventes!123:123)</f>
        <v>123</v>
      </c>
      <c r="B109" s="184">
        <v>45291</v>
      </c>
      <c r="D109" s="183">
        <f>Ventes!B$21</f>
        <v>0</v>
      </c>
      <c r="F109" s="183" t="str">
        <f>Ventes!A$21</f>
        <v>Bois d'industrie résineux</v>
      </c>
      <c r="G109" s="183">
        <f>Ventes!N21</f>
        <v>0</v>
      </c>
      <c r="H109" s="183">
        <f>Ventes!D$1</f>
        <v>1</v>
      </c>
      <c r="J109" s="183">
        <f>Ventes!N$2</f>
        <v>502</v>
      </c>
      <c r="K109" s="183">
        <f>Ventes!C$21</f>
        <v>201</v>
      </c>
      <c r="M109" s="183">
        <v>320</v>
      </c>
      <c r="N109" s="183">
        <f>Ventes!Q21</f>
        <v>0</v>
      </c>
      <c r="O109" s="183" t="s">
        <v>60</v>
      </c>
    </row>
    <row r="110" spans="1:15">
      <c r="A110" s="183" cm="1">
        <f t="array" ref="A110">ROW(Ventes!124:124)</f>
        <v>124</v>
      </c>
      <c r="B110" s="184">
        <v>45291</v>
      </c>
      <c r="D110" s="183">
        <f>Ventes!B$22</f>
        <v>0</v>
      </c>
      <c r="F110" s="183" t="str">
        <f>Ventes!A$22</f>
        <v>Bois d'industrie feuillus</v>
      </c>
      <c r="G110" s="183">
        <f>Ventes!N22</f>
        <v>0</v>
      </c>
      <c r="H110" s="183">
        <f>Ventes!D$1</f>
        <v>1</v>
      </c>
      <c r="J110" s="183">
        <f>Ventes!N$2</f>
        <v>502</v>
      </c>
      <c r="K110" s="183">
        <f>Ventes!C$22</f>
        <v>206</v>
      </c>
      <c r="M110" s="183">
        <v>320</v>
      </c>
      <c r="N110" s="183">
        <f>Ventes!Q22</f>
        <v>0</v>
      </c>
      <c r="O110" s="183" t="s">
        <v>60</v>
      </c>
    </row>
    <row r="111" spans="1:15">
      <c r="A111" s="183" cm="1">
        <f t="array" ref="A111">ROW(Ventes!125:125)</f>
        <v>125</v>
      </c>
      <c r="B111" s="184">
        <v>45291</v>
      </c>
      <c r="D111" s="183">
        <f>Ventes!B$23</f>
        <v>0</v>
      </c>
      <c r="F111" s="183" t="str">
        <f>Ventes!A$23</f>
        <v>Bois d'énergie, résineux (bûches, incl. bois long)</v>
      </c>
      <c r="G111" s="183">
        <f>Ventes!N23</f>
        <v>0</v>
      </c>
      <c r="H111" s="183">
        <f>Ventes!D$1</f>
        <v>1</v>
      </c>
      <c r="J111" s="183">
        <f>Ventes!N$2</f>
        <v>502</v>
      </c>
      <c r="K111" s="183">
        <f>Ventes!C$23</f>
        <v>202</v>
      </c>
      <c r="M111" s="183">
        <v>320</v>
      </c>
      <c r="N111" s="183">
        <f>Ventes!Q23</f>
        <v>0</v>
      </c>
      <c r="O111" s="183" t="s">
        <v>60</v>
      </c>
    </row>
    <row r="112" spans="1:15">
      <c r="A112" s="183" cm="1">
        <f t="array" ref="A112">ROW(Ventes!126:126)</f>
        <v>126</v>
      </c>
      <c r="B112" s="184">
        <v>45291</v>
      </c>
      <c r="D112" s="183">
        <f>Ventes!B$24</f>
        <v>0</v>
      </c>
      <c r="F112" s="183" t="str">
        <f>Ventes!A$24</f>
        <v>Bois d'énergie, feuillus (bûches, incl. bois long)</v>
      </c>
      <c r="G112" s="183">
        <f>Ventes!N24</f>
        <v>0</v>
      </c>
      <c r="H112" s="183">
        <f>Ventes!D$1</f>
        <v>1</v>
      </c>
      <c r="J112" s="183">
        <f>Ventes!N$2</f>
        <v>502</v>
      </c>
      <c r="K112" s="183">
        <f>Ventes!C$24</f>
        <v>207</v>
      </c>
      <c r="M112" s="183">
        <v>320</v>
      </c>
      <c r="N112" s="183">
        <f>Ventes!Q24</f>
        <v>0</v>
      </c>
      <c r="O112" s="183" t="s">
        <v>60</v>
      </c>
    </row>
    <row r="113" spans="1:15">
      <c r="A113" s="183" cm="1">
        <f t="array" ref="A113">ROW(Ventes!127:127)</f>
        <v>127</v>
      </c>
      <c r="B113" s="184">
        <v>45291</v>
      </c>
      <c r="D113" s="183">
        <f>Ventes!B$25</f>
        <v>0</v>
      </c>
      <c r="F113" s="183" t="str">
        <f>Ventes!A$25</f>
        <v>Bois d'énergie résineux, déchiquetage</v>
      </c>
      <c r="G113" s="183">
        <f>Ventes!N25</f>
        <v>0</v>
      </c>
      <c r="H113" s="183">
        <f>Ventes!D$1</f>
        <v>1</v>
      </c>
      <c r="J113" s="183">
        <f>Ventes!N$2</f>
        <v>502</v>
      </c>
      <c r="K113" s="183">
        <f>Ventes!C$25</f>
        <v>203</v>
      </c>
      <c r="M113" s="183">
        <v>320</v>
      </c>
      <c r="N113" s="183">
        <f>Ventes!Q25</f>
        <v>0</v>
      </c>
      <c r="O113" s="183" t="s">
        <v>60</v>
      </c>
    </row>
    <row r="114" spans="1:15">
      <c r="A114" s="183" cm="1">
        <f t="array" ref="A114">ROW(Ventes!128:128)</f>
        <v>128</v>
      </c>
      <c r="B114" s="184">
        <v>45291</v>
      </c>
      <c r="D114" s="183">
        <f>Ventes!B$26</f>
        <v>0</v>
      </c>
      <c r="F114" s="183" t="str">
        <f>Ventes!A$26</f>
        <v>Bois d'énergie feuillu, déchiquetage</v>
      </c>
      <c r="G114" s="183">
        <f>Ventes!N26</f>
        <v>0</v>
      </c>
      <c r="H114" s="183">
        <f>Ventes!D$1</f>
        <v>1</v>
      </c>
      <c r="J114" s="183">
        <f>Ventes!N$2</f>
        <v>502</v>
      </c>
      <c r="K114" s="183">
        <f>Ventes!C$26</f>
        <v>208</v>
      </c>
      <c r="M114" s="183">
        <v>320</v>
      </c>
      <c r="N114" s="183">
        <f>Ventes!Q26</f>
        <v>0</v>
      </c>
      <c r="O114" s="183" t="s">
        <v>60</v>
      </c>
    </row>
    <row r="115" spans="1:15">
      <c r="A115" s="183" cm="1">
        <f t="array" ref="A115">ROW(Ventes!129:129)</f>
        <v>129</v>
      </c>
      <c r="B115" s="184">
        <v>45291</v>
      </c>
      <c r="D115" s="183">
        <f>Ventes!B$27</f>
        <v>0</v>
      </c>
      <c r="F115" s="183" t="str">
        <f>Ventes!A$27</f>
        <v>Autres assortiments de bois résineux</v>
      </c>
      <c r="G115" s="183">
        <f>Ventes!N27</f>
        <v>0</v>
      </c>
      <c r="H115" s="183">
        <f>Ventes!D$1</f>
        <v>1</v>
      </c>
      <c r="J115" s="183">
        <f>Ventes!N$2</f>
        <v>502</v>
      </c>
      <c r="K115" s="183">
        <f>Ventes!C$27</f>
        <v>204</v>
      </c>
      <c r="M115" s="183">
        <v>320</v>
      </c>
      <c r="N115" s="183">
        <f>Ventes!Q27</f>
        <v>0</v>
      </c>
      <c r="O115" s="183" t="s">
        <v>60</v>
      </c>
    </row>
    <row r="116" spans="1:15">
      <c r="A116" s="183" cm="1">
        <f t="array" ref="A116">ROW(Ventes!130:130)</f>
        <v>130</v>
      </c>
      <c r="B116" s="184">
        <v>45291</v>
      </c>
      <c r="D116" s="183">
        <f>Ventes!B$28</f>
        <v>0</v>
      </c>
      <c r="F116" s="183" t="str">
        <f>Ventes!A$28</f>
        <v>Autres assortiments de bois feuillus</v>
      </c>
      <c r="G116" s="183">
        <f>Ventes!N28</f>
        <v>0</v>
      </c>
      <c r="H116" s="183">
        <f>Ventes!D$1</f>
        <v>1</v>
      </c>
      <c r="J116" s="183">
        <f>Ventes!N$2</f>
        <v>502</v>
      </c>
      <c r="K116" s="183">
        <f>Ventes!C$28</f>
        <v>209</v>
      </c>
      <c r="M116" s="183">
        <v>320</v>
      </c>
      <c r="N116" s="183">
        <f>Ventes!Q28</f>
        <v>0</v>
      </c>
      <c r="O116" s="183" t="s">
        <v>60</v>
      </c>
    </row>
    <row r="117" spans="1:15">
      <c r="A117" s="183" cm="1">
        <f t="array" ref="A117">ROW(Ventes!131:131)</f>
        <v>131</v>
      </c>
      <c r="B117" s="184">
        <v>45291</v>
      </c>
      <c r="D117" s="183">
        <f>Ventes!B$33</f>
        <v>0</v>
      </c>
      <c r="F117" s="183" t="str">
        <f>Ventes!A$33</f>
        <v>Grumes résineuses</v>
      </c>
      <c r="G117" s="183">
        <f>Ventes!N33</f>
        <v>0</v>
      </c>
      <c r="H117" s="183">
        <f>Ventes!D$1</f>
        <v>1</v>
      </c>
      <c r="J117" s="183">
        <f>Ventes!N$2</f>
        <v>502</v>
      </c>
      <c r="K117" s="183">
        <f>Ventes!C$33</f>
        <v>200</v>
      </c>
      <c r="N117" s="183">
        <f>Ventes!Q33</f>
        <v>0</v>
      </c>
      <c r="O117" s="183" t="s">
        <v>60</v>
      </c>
    </row>
    <row r="118" spans="1:15">
      <c r="A118" s="183" cm="1">
        <f t="array" ref="A118">ROW(Ventes!132:132)</f>
        <v>132</v>
      </c>
      <c r="B118" s="184">
        <v>45291</v>
      </c>
      <c r="D118" s="183">
        <f>Ventes!B$34</f>
        <v>0</v>
      </c>
      <c r="F118" s="183" t="str">
        <f>Ventes!A$34</f>
        <v>Grumes feuillues</v>
      </c>
      <c r="G118" s="183">
        <f>Ventes!N34</f>
        <v>0</v>
      </c>
      <c r="H118" s="183">
        <f>Ventes!D$1</f>
        <v>1</v>
      </c>
      <c r="J118" s="183">
        <f>Ventes!N$2</f>
        <v>502</v>
      </c>
      <c r="K118" s="183">
        <f>Ventes!C$34</f>
        <v>205</v>
      </c>
      <c r="N118" s="183">
        <f>Ventes!Q34</f>
        <v>0</v>
      </c>
      <c r="O118" s="183" t="s">
        <v>60</v>
      </c>
    </row>
    <row r="119" spans="1:15">
      <c r="A119" s="183" cm="1">
        <f t="array" ref="A119">ROW(Ventes!133:133)</f>
        <v>133</v>
      </c>
      <c r="B119" s="184">
        <v>45291</v>
      </c>
      <c r="D119" s="183">
        <f>Ventes!B$35</f>
        <v>0</v>
      </c>
      <c r="F119" s="183" t="str">
        <f>Ventes!A$35</f>
        <v>Bois d'industrie résineux</v>
      </c>
      <c r="G119" s="183">
        <f>Ventes!N35</f>
        <v>0</v>
      </c>
      <c r="H119" s="183">
        <f>Ventes!D$1</f>
        <v>1</v>
      </c>
      <c r="J119" s="183">
        <f>Ventes!N$2</f>
        <v>502</v>
      </c>
      <c r="K119" s="183">
        <f>Ventes!C$35</f>
        <v>201</v>
      </c>
      <c r="N119" s="183">
        <f>Ventes!Q35</f>
        <v>0</v>
      </c>
      <c r="O119" s="183" t="s">
        <v>60</v>
      </c>
    </row>
    <row r="120" spans="1:15">
      <c r="A120" s="183" cm="1">
        <f t="array" ref="A120">ROW(Ventes!134:134)</f>
        <v>134</v>
      </c>
      <c r="B120" s="184">
        <v>45291</v>
      </c>
      <c r="D120" s="183">
        <f>Ventes!B$36</f>
        <v>0</v>
      </c>
      <c r="F120" s="183" t="str">
        <f>Ventes!A$36</f>
        <v>Bois d'industrie feuillus</v>
      </c>
      <c r="G120" s="183">
        <f>Ventes!N36</f>
        <v>0</v>
      </c>
      <c r="H120" s="183">
        <f>Ventes!D$1</f>
        <v>1</v>
      </c>
      <c r="J120" s="183">
        <f>Ventes!N$2</f>
        <v>502</v>
      </c>
      <c r="K120" s="183">
        <f>Ventes!C$36</f>
        <v>206</v>
      </c>
      <c r="N120" s="183">
        <f>Ventes!Q36</f>
        <v>0</v>
      </c>
      <c r="O120" s="183" t="s">
        <v>60</v>
      </c>
    </row>
    <row r="121" spans="1:15">
      <c r="A121" s="183" cm="1">
        <f t="array" ref="A121">ROW(Ventes!135:135)</f>
        <v>135</v>
      </c>
      <c r="B121" s="184">
        <v>45291</v>
      </c>
      <c r="D121" s="183">
        <f>Ventes!B$37</f>
        <v>0</v>
      </c>
      <c r="F121" s="183" t="str">
        <f>Ventes!A$37</f>
        <v>Bois d'énergie, résineux (bûches, incl. bois long)</v>
      </c>
      <c r="G121" s="183">
        <f>Ventes!N37</f>
        <v>0</v>
      </c>
      <c r="H121" s="183">
        <f>Ventes!D$1</f>
        <v>1</v>
      </c>
      <c r="J121" s="183">
        <f>Ventes!N$2</f>
        <v>502</v>
      </c>
      <c r="K121" s="183">
        <f>Ventes!C$37</f>
        <v>202</v>
      </c>
      <c r="N121" s="183">
        <f>Ventes!Q37</f>
        <v>0</v>
      </c>
      <c r="O121" s="183" t="s">
        <v>60</v>
      </c>
    </row>
    <row r="122" spans="1:15">
      <c r="A122" s="183" cm="1">
        <f t="array" ref="A122">ROW(Ventes!136:136)</f>
        <v>136</v>
      </c>
      <c r="B122" s="184">
        <v>45291</v>
      </c>
      <c r="D122" s="183">
        <f>Ventes!B$38</f>
        <v>0</v>
      </c>
      <c r="F122" s="183" t="str">
        <f>Ventes!A$38</f>
        <v>Bois d'énergie, feuillus (bûches, incl. bois long)</v>
      </c>
      <c r="G122" s="183">
        <f>Ventes!N38</f>
        <v>0</v>
      </c>
      <c r="H122" s="183">
        <f>Ventes!D$1</f>
        <v>1</v>
      </c>
      <c r="J122" s="183">
        <f>Ventes!N$2</f>
        <v>502</v>
      </c>
      <c r="K122" s="183">
        <f>Ventes!C$38</f>
        <v>207</v>
      </c>
      <c r="N122" s="183">
        <f>Ventes!Q38</f>
        <v>0</v>
      </c>
      <c r="O122" s="183" t="s">
        <v>60</v>
      </c>
    </row>
    <row r="123" spans="1:15">
      <c r="A123" s="183" cm="1">
        <f t="array" ref="A123">ROW(Ventes!137:137)</f>
        <v>137</v>
      </c>
      <c r="B123" s="184">
        <v>45291</v>
      </c>
      <c r="D123" s="183">
        <f>Ventes!B$39</f>
        <v>0</v>
      </c>
      <c r="F123" s="183" t="str">
        <f>Ventes!A$39</f>
        <v>Bois d'énergie résineux, déchiquetage</v>
      </c>
      <c r="G123" s="183">
        <f>Ventes!N39</f>
        <v>0</v>
      </c>
      <c r="H123" s="183">
        <f>Ventes!D$1</f>
        <v>1</v>
      </c>
      <c r="J123" s="183">
        <f>Ventes!N$2</f>
        <v>502</v>
      </c>
      <c r="K123" s="183">
        <f>Ventes!C$39</f>
        <v>203</v>
      </c>
      <c r="N123" s="183">
        <f>Ventes!Q39</f>
        <v>0</v>
      </c>
      <c r="O123" s="183" t="s">
        <v>60</v>
      </c>
    </row>
    <row r="124" spans="1:15">
      <c r="A124" s="183" cm="1">
        <f t="array" ref="A124">ROW(Ventes!138:138)</f>
        <v>138</v>
      </c>
      <c r="B124" s="184">
        <v>45291</v>
      </c>
      <c r="D124" s="183">
        <f>Ventes!B$40</f>
        <v>0</v>
      </c>
      <c r="F124" s="183" t="str">
        <f>Ventes!A$40</f>
        <v>Bois d'énergie feuillu, déchiquetage</v>
      </c>
      <c r="G124" s="183">
        <f>Ventes!N40</f>
        <v>0</v>
      </c>
      <c r="H124" s="183">
        <f>Ventes!D$1</f>
        <v>1</v>
      </c>
      <c r="J124" s="183">
        <f>Ventes!N$2</f>
        <v>502</v>
      </c>
      <c r="K124" s="183">
        <f>Ventes!C$40</f>
        <v>208</v>
      </c>
      <c r="N124" s="183">
        <f>Ventes!Q40</f>
        <v>0</v>
      </c>
      <c r="O124" s="183" t="s">
        <v>60</v>
      </c>
    </row>
    <row r="125" spans="1:15">
      <c r="A125" s="183" cm="1">
        <f t="array" ref="A125">ROW(Ventes!139:139)</f>
        <v>139</v>
      </c>
      <c r="B125" s="184">
        <v>45291</v>
      </c>
      <c r="D125" s="183">
        <f>Ventes!B$41</f>
        <v>0</v>
      </c>
      <c r="F125" s="183" t="str">
        <f>Ventes!A$41</f>
        <v>Autres assortiments de bois résineux</v>
      </c>
      <c r="G125" s="183">
        <f>Ventes!N41</f>
        <v>0</v>
      </c>
      <c r="H125" s="183">
        <f>Ventes!D$1</f>
        <v>1</v>
      </c>
      <c r="J125" s="183">
        <f>Ventes!N$2</f>
        <v>502</v>
      </c>
      <c r="K125" s="183">
        <f>Ventes!C$41</f>
        <v>204</v>
      </c>
      <c r="N125" s="183">
        <f>Ventes!Q41</f>
        <v>0</v>
      </c>
      <c r="O125" s="183" t="s">
        <v>60</v>
      </c>
    </row>
    <row r="126" spans="1:15">
      <c r="A126" s="183" cm="1">
        <f t="array" ref="A126">ROW(Ventes!140:140)</f>
        <v>140</v>
      </c>
      <c r="B126" s="184">
        <v>45291</v>
      </c>
      <c r="D126" s="183">
        <f>Ventes!B$42</f>
        <v>0</v>
      </c>
      <c r="F126" s="183" t="str">
        <f>Ventes!A$42</f>
        <v>Autres assortiments de bois feuillus</v>
      </c>
      <c r="G126" s="183">
        <f>Ventes!N42</f>
        <v>0</v>
      </c>
      <c r="H126" s="183">
        <f>Ventes!D$1</f>
        <v>1</v>
      </c>
      <c r="J126" s="183">
        <f>Ventes!N$2</f>
        <v>502</v>
      </c>
      <c r="K126" s="183">
        <f>Ventes!C$42</f>
        <v>209</v>
      </c>
      <c r="N126" s="183">
        <f>Ventes!Q42</f>
        <v>0</v>
      </c>
      <c r="O126" s="183" t="s">
        <v>60</v>
      </c>
    </row>
    <row r="127" spans="1:15">
      <c r="A127" s="183" cm="1">
        <f t="array" ref="A127">ROW(Ventes!141:141)</f>
        <v>141</v>
      </c>
      <c r="B127" s="184">
        <v>45291</v>
      </c>
      <c r="D127" s="183">
        <f>Ventes!B$47</f>
        <v>0</v>
      </c>
      <c r="F127" s="183" t="str">
        <f>Ventes!A$47</f>
        <v>Grumes résineuses</v>
      </c>
      <c r="G127" s="183">
        <f>Ventes!N47</f>
        <v>0</v>
      </c>
      <c r="H127" s="183">
        <f>Ventes!D$1</f>
        <v>1</v>
      </c>
      <c r="J127" s="183">
        <f>Ventes!N$2</f>
        <v>502</v>
      </c>
      <c r="K127" s="183">
        <f>Ventes!C$47</f>
        <v>200</v>
      </c>
      <c r="M127" s="183">
        <v>330</v>
      </c>
      <c r="N127" s="183">
        <f>Ventes!Q47</f>
        <v>0</v>
      </c>
      <c r="O127" s="183" t="s">
        <v>60</v>
      </c>
    </row>
    <row r="128" spans="1:15">
      <c r="A128" s="183" cm="1">
        <f t="array" ref="A128">ROW(Ventes!142:142)</f>
        <v>142</v>
      </c>
      <c r="B128" s="184">
        <v>45291</v>
      </c>
      <c r="D128" s="183">
        <f>Ventes!B$48</f>
        <v>0</v>
      </c>
      <c r="F128" s="183" t="str">
        <f>Ventes!A$48</f>
        <v>Grumes feuillues</v>
      </c>
      <c r="G128" s="183">
        <f>Ventes!N48</f>
        <v>0</v>
      </c>
      <c r="H128" s="183">
        <f>Ventes!D$1</f>
        <v>1</v>
      </c>
      <c r="J128" s="183">
        <f>Ventes!N$2</f>
        <v>502</v>
      </c>
      <c r="K128" s="183">
        <f>Ventes!C$48</f>
        <v>205</v>
      </c>
      <c r="M128" s="183">
        <v>330</v>
      </c>
      <c r="N128" s="183">
        <f>Ventes!Q48</f>
        <v>0</v>
      </c>
      <c r="O128" s="183" t="s">
        <v>60</v>
      </c>
    </row>
    <row r="129" spans="1:15">
      <c r="A129" s="183" cm="1">
        <f t="array" ref="A129">ROW(Ventes!143:143)</f>
        <v>143</v>
      </c>
      <c r="B129" s="184">
        <v>45291</v>
      </c>
      <c r="D129" s="183">
        <f>Ventes!B$49</f>
        <v>0</v>
      </c>
      <c r="F129" s="183" t="str">
        <f>Ventes!A$49</f>
        <v>Bois d'industrie résineux</v>
      </c>
      <c r="G129" s="183">
        <f>Ventes!N49</f>
        <v>0</v>
      </c>
      <c r="H129" s="183">
        <f>Ventes!D$1</f>
        <v>1</v>
      </c>
      <c r="J129" s="183">
        <f>Ventes!N$2</f>
        <v>502</v>
      </c>
      <c r="K129" s="183">
        <f>Ventes!C$49</f>
        <v>201</v>
      </c>
      <c r="M129" s="183">
        <v>330</v>
      </c>
      <c r="N129" s="183">
        <f>Ventes!Q49</f>
        <v>0</v>
      </c>
      <c r="O129" s="183" t="s">
        <v>60</v>
      </c>
    </row>
    <row r="130" spans="1:15">
      <c r="A130" s="183" cm="1">
        <f t="array" ref="A130">ROW(Ventes!144:144)</f>
        <v>144</v>
      </c>
      <c r="B130" s="184">
        <v>45291</v>
      </c>
      <c r="D130" s="183">
        <f>Ventes!B$50</f>
        <v>0</v>
      </c>
      <c r="F130" s="183" t="str">
        <f>Ventes!A$50</f>
        <v>Bois d'industrie feuillus</v>
      </c>
      <c r="G130" s="183">
        <f>Ventes!N50</f>
        <v>0</v>
      </c>
      <c r="H130" s="183">
        <f>Ventes!D$1</f>
        <v>1</v>
      </c>
      <c r="J130" s="183">
        <f>Ventes!N$2</f>
        <v>502</v>
      </c>
      <c r="K130" s="183">
        <f>Ventes!C$50</f>
        <v>206</v>
      </c>
      <c r="M130" s="183">
        <v>330</v>
      </c>
      <c r="N130" s="183">
        <f>Ventes!Q50</f>
        <v>0</v>
      </c>
      <c r="O130" s="183" t="s">
        <v>60</v>
      </c>
    </row>
    <row r="131" spans="1:15">
      <c r="A131" s="183" cm="1">
        <f t="array" ref="A131">ROW(Ventes!145:145)</f>
        <v>145</v>
      </c>
      <c r="B131" s="184">
        <v>45291</v>
      </c>
      <c r="D131" s="183">
        <f>Ventes!B$51</f>
        <v>0</v>
      </c>
      <c r="F131" s="183" t="str">
        <f>Ventes!A$51</f>
        <v>Bois d'énergie, résineux (bûches, incl. bois long)</v>
      </c>
      <c r="G131" s="183">
        <f>Ventes!N51</f>
        <v>0</v>
      </c>
      <c r="H131" s="183">
        <f>Ventes!D$1</f>
        <v>1</v>
      </c>
      <c r="J131" s="183">
        <f>Ventes!N$2</f>
        <v>502</v>
      </c>
      <c r="K131" s="183">
        <f>Ventes!C$51</f>
        <v>202</v>
      </c>
      <c r="M131" s="183">
        <v>330</v>
      </c>
      <c r="N131" s="183">
        <f>Ventes!Q51</f>
        <v>0</v>
      </c>
      <c r="O131" s="183" t="s">
        <v>60</v>
      </c>
    </row>
    <row r="132" spans="1:15">
      <c r="A132" s="183" cm="1">
        <f t="array" ref="A132">ROW(Ventes!146:146)</f>
        <v>146</v>
      </c>
      <c r="B132" s="184">
        <v>45291</v>
      </c>
      <c r="D132" s="183">
        <f>Ventes!B$52</f>
        <v>0</v>
      </c>
      <c r="F132" s="183" t="str">
        <f>Ventes!A$52</f>
        <v>Bois d'énergie, feuillus (bûches, incl. bois long)</v>
      </c>
      <c r="G132" s="183">
        <f>Ventes!N52</f>
        <v>0</v>
      </c>
      <c r="H132" s="183">
        <f>Ventes!D$1</f>
        <v>1</v>
      </c>
      <c r="J132" s="183">
        <f>Ventes!N$2</f>
        <v>502</v>
      </c>
      <c r="K132" s="183">
        <f>Ventes!C$52</f>
        <v>207</v>
      </c>
      <c r="M132" s="183">
        <v>330</v>
      </c>
      <c r="N132" s="183">
        <f>Ventes!Q52</f>
        <v>0</v>
      </c>
      <c r="O132" s="183" t="s">
        <v>60</v>
      </c>
    </row>
    <row r="133" spans="1:15">
      <c r="A133" s="183" cm="1">
        <f t="array" ref="A133">ROW(Ventes!147:147)</f>
        <v>147</v>
      </c>
      <c r="B133" s="184">
        <v>45291</v>
      </c>
      <c r="D133" s="183">
        <f>Ventes!B$53</f>
        <v>0</v>
      </c>
      <c r="F133" s="183" t="str">
        <f>Ventes!A$53</f>
        <v>Bois d'énergie résineux, déchiquetage</v>
      </c>
      <c r="G133" s="183">
        <f>Ventes!N53</f>
        <v>0</v>
      </c>
      <c r="H133" s="183">
        <f>Ventes!D$1</f>
        <v>1</v>
      </c>
      <c r="J133" s="183">
        <f>Ventes!N$2</f>
        <v>502</v>
      </c>
      <c r="K133" s="183">
        <f>Ventes!C$53</f>
        <v>203</v>
      </c>
      <c r="M133" s="183">
        <v>330</v>
      </c>
      <c r="N133" s="183">
        <f>Ventes!Q53</f>
        <v>0</v>
      </c>
      <c r="O133" s="183" t="s">
        <v>60</v>
      </c>
    </row>
    <row r="134" spans="1:15">
      <c r="A134" s="183" cm="1">
        <f t="array" ref="A134">ROW(Ventes!148:148)</f>
        <v>148</v>
      </c>
      <c r="B134" s="184">
        <v>45291</v>
      </c>
      <c r="D134" s="183">
        <f>Ventes!B$54</f>
        <v>0</v>
      </c>
      <c r="F134" s="183" t="str">
        <f>Ventes!A$54</f>
        <v>Bois d'énergie feuillu, déchiquetage</v>
      </c>
      <c r="G134" s="183">
        <f>Ventes!N54</f>
        <v>0</v>
      </c>
      <c r="H134" s="183">
        <f>Ventes!D$1</f>
        <v>1</v>
      </c>
      <c r="J134" s="183">
        <f>Ventes!N$2</f>
        <v>502</v>
      </c>
      <c r="K134" s="183">
        <f>Ventes!C$54</f>
        <v>208</v>
      </c>
      <c r="M134" s="183">
        <v>330</v>
      </c>
      <c r="N134" s="183">
        <f>Ventes!Q54</f>
        <v>0</v>
      </c>
      <c r="O134" s="183" t="s">
        <v>60</v>
      </c>
    </row>
    <row r="135" spans="1:15">
      <c r="A135" s="183" cm="1">
        <f t="array" ref="A135">ROW(Ventes!149:149)</f>
        <v>149</v>
      </c>
      <c r="B135" s="184">
        <v>45291</v>
      </c>
      <c r="D135" s="183">
        <f>Ventes!B$55</f>
        <v>0</v>
      </c>
      <c r="F135" s="183" t="str">
        <f>Ventes!A$55</f>
        <v>Autres assortiments de bois résineux</v>
      </c>
      <c r="G135" s="183">
        <f>Ventes!N55</f>
        <v>0</v>
      </c>
      <c r="H135" s="183">
        <f>Ventes!D$1</f>
        <v>1</v>
      </c>
      <c r="J135" s="183">
        <f>Ventes!N$2</f>
        <v>502</v>
      </c>
      <c r="K135" s="183">
        <f>Ventes!C$55</f>
        <v>204</v>
      </c>
      <c r="M135" s="183">
        <v>330</v>
      </c>
      <c r="N135" s="183">
        <f>Ventes!Q55</f>
        <v>0</v>
      </c>
      <c r="O135" s="183" t="s">
        <v>60</v>
      </c>
    </row>
    <row r="136" spans="1:15">
      <c r="A136" s="183" cm="1">
        <f t="array" ref="A136">ROW(Ventes!150:150)</f>
        <v>150</v>
      </c>
      <c r="B136" s="184">
        <v>45291</v>
      </c>
      <c r="D136" s="183">
        <f>Ventes!B$56</f>
        <v>0</v>
      </c>
      <c r="F136" s="183" t="str">
        <f>Ventes!A$56</f>
        <v>Autres assortiments de bois feuillus</v>
      </c>
      <c r="G136" s="183">
        <f>Ventes!N56</f>
        <v>0</v>
      </c>
      <c r="H136" s="183">
        <f>Ventes!D$1</f>
        <v>1</v>
      </c>
      <c r="J136" s="183">
        <f>Ventes!N$2</f>
        <v>502</v>
      </c>
      <c r="K136" s="183">
        <f>Ventes!C$56</f>
        <v>209</v>
      </c>
      <c r="M136" s="183">
        <v>330</v>
      </c>
      <c r="N136" s="183">
        <f>Ventes!Q56</f>
        <v>0</v>
      </c>
      <c r="O136" s="183" t="s">
        <v>60</v>
      </c>
    </row>
    <row r="137" spans="1:15">
      <c r="A137" s="183" cm="1">
        <f t="array" ref="A137">ROW(Ventes!151:151)</f>
        <v>151</v>
      </c>
      <c r="B137" s="184">
        <v>45291</v>
      </c>
      <c r="D137" s="183">
        <f>Ventes!B$57</f>
        <v>0</v>
      </c>
      <c r="F137" s="183" t="str">
        <f>Ventes!A$57</f>
        <v>Bois d’énergie court résineux</v>
      </c>
      <c r="G137" s="183">
        <f>Ventes!N57</f>
        <v>0</v>
      </c>
      <c r="H137" s="183">
        <f>Ventes!D$1</f>
        <v>1</v>
      </c>
      <c r="J137" s="183">
        <f>Ventes!N$2</f>
        <v>502</v>
      </c>
      <c r="K137" s="183">
        <f>Ventes!C$58</f>
        <v>210</v>
      </c>
      <c r="M137" s="183">
        <v>330</v>
      </c>
      <c r="N137" s="183">
        <f>Ventes!Q57</f>
        <v>0.67</v>
      </c>
      <c r="O137" s="183" t="s">
        <v>60</v>
      </c>
    </row>
    <row r="138" spans="1:15">
      <c r="A138" s="183" cm="1">
        <f t="array" ref="A138">ROW(Ventes!152:152)</f>
        <v>152</v>
      </c>
      <c r="B138" s="184">
        <v>45291</v>
      </c>
      <c r="D138" s="183">
        <f>Ventes!B$58</f>
        <v>0</v>
      </c>
      <c r="F138" s="183" t="str">
        <f>Ventes!A$58</f>
        <v>Bois d’énergie court feuillus</v>
      </c>
      <c r="G138" s="183">
        <f>Ventes!N58</f>
        <v>0</v>
      </c>
      <c r="H138" s="183">
        <f>Ventes!D$1</f>
        <v>1</v>
      </c>
      <c r="J138" s="183">
        <f>Ventes!N$2</f>
        <v>502</v>
      </c>
      <c r="K138" s="183">
        <f>Ventes!C$58</f>
        <v>210</v>
      </c>
      <c r="M138" s="183">
        <v>330</v>
      </c>
      <c r="N138" s="183">
        <f>Ventes!Q58</f>
        <v>0.67</v>
      </c>
      <c r="O138" s="183" t="s">
        <v>60</v>
      </c>
    </row>
    <row r="139" spans="1:15">
      <c r="A139" s="183" cm="1">
        <f t="array" ref="A139">ROW(Ventes!153:153)</f>
        <v>153</v>
      </c>
      <c r="B139" s="184">
        <v>45291</v>
      </c>
      <c r="D139" s="183">
        <f>Ventes!B$59</f>
        <v>0</v>
      </c>
      <c r="F139" s="183" t="str">
        <f>Ventes!A$59</f>
        <v>Bois d’énergie en copeaux résineux</v>
      </c>
      <c r="G139" s="183">
        <f>Ventes!N59</f>
        <v>0</v>
      </c>
      <c r="H139" s="183">
        <f>Ventes!D$1</f>
        <v>1</v>
      </c>
      <c r="J139" s="183">
        <f>Ventes!N$2</f>
        <v>502</v>
      </c>
      <c r="K139" s="183">
        <f>Ventes!C$60</f>
        <v>211</v>
      </c>
      <c r="M139" s="183">
        <v>330</v>
      </c>
      <c r="N139" s="183">
        <f>Ventes!Q59</f>
        <v>0.35699999999999998</v>
      </c>
      <c r="O139" s="183" t="s">
        <v>60</v>
      </c>
    </row>
    <row r="140" spans="1:15">
      <c r="A140" s="183" cm="1">
        <f t="array" ref="A140">ROW(Ventes!154:154)</f>
        <v>154</v>
      </c>
      <c r="B140" s="184">
        <v>45291</v>
      </c>
      <c r="D140" s="183">
        <f>Ventes!B$60</f>
        <v>0</v>
      </c>
      <c r="F140" s="183" t="str">
        <f>Ventes!A$60</f>
        <v>Bois d’énergie en copeaux feuillus</v>
      </c>
      <c r="G140" s="183">
        <f>Ventes!N60</f>
        <v>0</v>
      </c>
      <c r="H140" s="183">
        <f>Ventes!D$1</f>
        <v>1</v>
      </c>
      <c r="J140" s="183">
        <f>Ventes!N$2</f>
        <v>502</v>
      </c>
      <c r="K140" s="183">
        <f>Ventes!C$60</f>
        <v>211</v>
      </c>
      <c r="M140" s="183">
        <v>330</v>
      </c>
      <c r="N140" s="183">
        <f>Ventes!Q60</f>
        <v>0.35699999999999998</v>
      </c>
      <c r="O140" s="183" t="s">
        <v>60</v>
      </c>
    </row>
    <row r="141" spans="1:15">
      <c r="A141" s="183" cm="1">
        <f t="array" ref="A141">ROW(Ventes!155:155)</f>
        <v>155</v>
      </c>
      <c r="B141" s="184">
        <v>45291</v>
      </c>
      <c r="D141" s="183">
        <f>Ventes!B$61</f>
        <v>0</v>
      </c>
      <c r="F141" s="183" t="str">
        <f>Ventes!A$61</f>
        <v>Bois scié et autres produits en bois</v>
      </c>
      <c r="G141" s="183">
        <f>Ventes!N61</f>
        <v>0</v>
      </c>
      <c r="H141" s="183">
        <f>Ventes!D$1</f>
        <v>1</v>
      </c>
      <c r="J141" s="183">
        <f>Ventes!N$2</f>
        <v>502</v>
      </c>
      <c r="K141" s="183">
        <f>Ventes!C$61</f>
        <v>212</v>
      </c>
      <c r="M141" s="183">
        <v>330</v>
      </c>
      <c r="N141" s="183">
        <f>Ventes!Q61</f>
        <v>0</v>
      </c>
      <c r="O141" s="183" t="s">
        <v>60</v>
      </c>
    </row>
    <row r="142" spans="1:15">
      <c r="A142" s="183" cm="1">
        <f t="array" ref="A142">ROW(Ventes!156:156)</f>
        <v>156</v>
      </c>
      <c r="B142" s="184">
        <v>45291</v>
      </c>
      <c r="D142" s="183">
        <f>Ventes!B$62</f>
        <v>0</v>
      </c>
      <c r="F142" s="183" t="str">
        <f>Ventes!A$62</f>
        <v>Revente de produits du commerce</v>
      </c>
      <c r="G142" s="183">
        <f>Ventes!N62</f>
        <v>0</v>
      </c>
      <c r="H142" s="183">
        <f>Ventes!D$1</f>
        <v>1</v>
      </c>
      <c r="J142" s="183">
        <f>Ventes!N$2</f>
        <v>502</v>
      </c>
      <c r="K142" s="183">
        <f>Ventes!C$62</f>
        <v>214</v>
      </c>
      <c r="M142" s="183">
        <v>330</v>
      </c>
      <c r="N142" s="183">
        <f>Ventes!Q62</f>
        <v>0</v>
      </c>
      <c r="O142" s="183" t="s">
        <v>60</v>
      </c>
    </row>
    <row r="143" spans="1:15">
      <c r="A143" s="183" cm="1">
        <f t="array" ref="A143">ROW(Ventes!157:157)</f>
        <v>157</v>
      </c>
      <c r="B143" s="184">
        <v>45291</v>
      </c>
      <c r="D143" s="183">
        <f>Ventes!B$63</f>
        <v>0</v>
      </c>
      <c r="F143" s="183" t="str">
        <f>Ventes!A$63</f>
        <v>Autres produits</v>
      </c>
      <c r="G143" s="183">
        <f>Ventes!N63</f>
        <v>0</v>
      </c>
      <c r="H143" s="183">
        <f>Ventes!D$1</f>
        <v>1</v>
      </c>
      <c r="J143" s="183">
        <f>Ventes!N$2</f>
        <v>502</v>
      </c>
      <c r="K143" s="183">
        <f>Ventes!C$63</f>
        <v>219</v>
      </c>
      <c r="M143" s="183">
        <v>330</v>
      </c>
      <c r="N143" s="183">
        <f>Ventes!Q63</f>
        <v>0</v>
      </c>
      <c r="O143" s="183" t="s">
        <v>60</v>
      </c>
    </row>
    <row r="144" spans="1:15">
      <c r="A144" s="183" cm="1">
        <f t="array" ref="A144">ROW(Ventes!158:158)</f>
        <v>158</v>
      </c>
      <c r="B144" s="184">
        <v>45291</v>
      </c>
      <c r="D144" s="183">
        <f>Ventes!B$5</f>
        <v>0</v>
      </c>
      <c r="F144" s="183" t="str">
        <f>Ventes!A$5</f>
        <v>Grumes résineuses</v>
      </c>
      <c r="G144" s="183">
        <f>Ventes!S5</f>
        <v>0</v>
      </c>
      <c r="H144" s="183">
        <f>Ventes!D$1</f>
        <v>1</v>
      </c>
      <c r="I144" s="183" t="s">
        <v>44</v>
      </c>
      <c r="J144" s="183">
        <f>Ventes!S$2</f>
        <v>504</v>
      </c>
      <c r="K144" s="183">
        <f>Ventes!C$5</f>
        <v>200</v>
      </c>
      <c r="M144" s="183">
        <v>300</v>
      </c>
      <c r="N144" s="183">
        <f>Ventes!V5</f>
        <v>0</v>
      </c>
      <c r="O144" s="183" t="s">
        <v>60</v>
      </c>
    </row>
    <row r="145" spans="1:15">
      <c r="A145" s="183" cm="1">
        <f t="array" ref="A145">ROW(Ventes!159:159)</f>
        <v>159</v>
      </c>
      <c r="B145" s="184">
        <v>45291</v>
      </c>
      <c r="D145" s="183">
        <f>Ventes!B$6</f>
        <v>0</v>
      </c>
      <c r="F145" s="183" t="str">
        <f>Ventes!A$6</f>
        <v>Grumes feuillues</v>
      </c>
      <c r="G145" s="183">
        <f>Ventes!S6</f>
        <v>0</v>
      </c>
      <c r="H145" s="183">
        <f>Ventes!D$1</f>
        <v>1</v>
      </c>
      <c r="J145" s="183">
        <f>Ventes!S$2</f>
        <v>504</v>
      </c>
      <c r="K145" s="183">
        <f>Ventes!C$6</f>
        <v>205</v>
      </c>
      <c r="M145" s="183">
        <v>300</v>
      </c>
      <c r="N145" s="183">
        <f>Ventes!V6</f>
        <v>0</v>
      </c>
      <c r="O145" s="183" t="s">
        <v>60</v>
      </c>
    </row>
    <row r="146" spans="1:15">
      <c r="A146" s="183" cm="1">
        <f t="array" ref="A146">ROW(Ventes!160:160)</f>
        <v>160</v>
      </c>
      <c r="B146" s="184">
        <v>45291</v>
      </c>
      <c r="D146" s="183">
        <f>Ventes!B$7</f>
        <v>0</v>
      </c>
      <c r="F146" s="183" t="str">
        <f>Ventes!A$7</f>
        <v>Bois d'industrie résineux</v>
      </c>
      <c r="G146" s="183">
        <f>Ventes!S7</f>
        <v>0</v>
      </c>
      <c r="H146" s="183">
        <f>Ventes!D$1</f>
        <v>1</v>
      </c>
      <c r="J146" s="183">
        <f>Ventes!S$2</f>
        <v>504</v>
      </c>
      <c r="K146" s="183">
        <f>Ventes!C$7</f>
        <v>201</v>
      </c>
      <c r="M146" s="183">
        <v>300</v>
      </c>
      <c r="N146" s="183">
        <f>Ventes!V7</f>
        <v>0</v>
      </c>
      <c r="O146" s="183" t="s">
        <v>60</v>
      </c>
    </row>
    <row r="147" spans="1:15">
      <c r="A147" s="183" cm="1">
        <f t="array" ref="A147">ROW(Ventes!161:161)</f>
        <v>161</v>
      </c>
      <c r="B147" s="184">
        <v>45291</v>
      </c>
      <c r="D147" s="183">
        <f>Ventes!B$8</f>
        <v>0</v>
      </c>
      <c r="F147" s="183" t="str">
        <f>Ventes!A$8</f>
        <v>Bois d'industrie feuillus</v>
      </c>
      <c r="G147" s="183">
        <f>Ventes!S8</f>
        <v>0</v>
      </c>
      <c r="H147" s="183">
        <f>Ventes!D$1</f>
        <v>1</v>
      </c>
      <c r="J147" s="183">
        <f>Ventes!S$2</f>
        <v>504</v>
      </c>
      <c r="K147" s="183">
        <f>Ventes!C$8</f>
        <v>206</v>
      </c>
      <c r="M147" s="183">
        <v>300</v>
      </c>
      <c r="N147" s="183">
        <f>Ventes!V8</f>
        <v>0</v>
      </c>
      <c r="O147" s="183" t="s">
        <v>60</v>
      </c>
    </row>
    <row r="148" spans="1:15">
      <c r="A148" s="183" cm="1">
        <f t="array" ref="A148">ROW(Ventes!162:162)</f>
        <v>162</v>
      </c>
      <c r="B148" s="184">
        <v>45291</v>
      </c>
      <c r="D148" s="183">
        <f>Ventes!B$9</f>
        <v>0</v>
      </c>
      <c r="F148" s="183" t="str">
        <f>Ventes!A$9</f>
        <v>Bois d'énergie résineux pour bois de feu</v>
      </c>
      <c r="G148" s="183">
        <f>Ventes!S9</f>
        <v>0</v>
      </c>
      <c r="H148" s="183">
        <f>Ventes!D$1</f>
        <v>1</v>
      </c>
      <c r="J148" s="183">
        <f>Ventes!S$2</f>
        <v>504</v>
      </c>
      <c r="K148" s="183">
        <f>Ventes!C$9</f>
        <v>202</v>
      </c>
      <c r="M148" s="183">
        <v>300</v>
      </c>
      <c r="N148" s="183">
        <f>Ventes!V9</f>
        <v>0</v>
      </c>
      <c r="O148" s="183" t="s">
        <v>60</v>
      </c>
    </row>
    <row r="149" spans="1:15">
      <c r="A149" s="183" cm="1">
        <f t="array" ref="A149">ROW(Ventes!163:163)</f>
        <v>163</v>
      </c>
      <c r="B149" s="184">
        <v>45291</v>
      </c>
      <c r="D149" s="183">
        <f>Ventes!B$10</f>
        <v>0</v>
      </c>
      <c r="F149" s="183" t="str">
        <f>Ventes!A$10</f>
        <v>Bois d'énergie feuillus pour bois de feu</v>
      </c>
      <c r="G149" s="183">
        <f>Ventes!S10</f>
        <v>0</v>
      </c>
      <c r="H149" s="183">
        <f>Ventes!D$1</f>
        <v>1</v>
      </c>
      <c r="J149" s="183">
        <f>Ventes!S$2</f>
        <v>504</v>
      </c>
      <c r="K149" s="183">
        <f>Ventes!C$10</f>
        <v>207</v>
      </c>
      <c r="M149" s="183">
        <v>300</v>
      </c>
      <c r="N149" s="183">
        <f>Ventes!V10</f>
        <v>0</v>
      </c>
      <c r="O149" s="183" t="s">
        <v>60</v>
      </c>
    </row>
    <row r="150" spans="1:15">
      <c r="A150" s="183" cm="1">
        <f t="array" ref="A150">ROW(Ventes!164:164)</f>
        <v>164</v>
      </c>
      <c r="B150" s="184">
        <v>45291</v>
      </c>
      <c r="D150" s="183">
        <f>Ventes!B$11</f>
        <v>0</v>
      </c>
      <c r="F150" s="183" t="str">
        <f>Ventes!A$11</f>
        <v>Bois d'énergie résineux pour déchiquetage</v>
      </c>
      <c r="G150" s="183">
        <f>Ventes!S11</f>
        <v>0</v>
      </c>
      <c r="H150" s="183">
        <f>Ventes!D$1</f>
        <v>1</v>
      </c>
      <c r="J150" s="183">
        <f>Ventes!S$2</f>
        <v>504</v>
      </c>
      <c r="K150" s="183">
        <f>Ventes!C$11</f>
        <v>203</v>
      </c>
      <c r="M150" s="183">
        <v>300</v>
      </c>
      <c r="N150" s="183">
        <f>Ventes!V11</f>
        <v>0</v>
      </c>
      <c r="O150" s="183" t="s">
        <v>60</v>
      </c>
    </row>
    <row r="151" spans="1:15">
      <c r="A151" s="183" cm="1">
        <f t="array" ref="A151">ROW(Ventes!165:165)</f>
        <v>165</v>
      </c>
      <c r="B151" s="184">
        <v>45291</v>
      </c>
      <c r="D151" s="183">
        <f>Ventes!B$12</f>
        <v>0</v>
      </c>
      <c r="F151" s="183" t="str">
        <f>Ventes!A$12</f>
        <v>Bois d'énergie feuillu pour déchiquetage</v>
      </c>
      <c r="G151" s="183">
        <f>Ventes!S12</f>
        <v>0</v>
      </c>
      <c r="H151" s="183">
        <f>Ventes!D$1</f>
        <v>1</v>
      </c>
      <c r="J151" s="183">
        <f>Ventes!S$2</f>
        <v>504</v>
      </c>
      <c r="K151" s="183">
        <f>Ventes!C$12</f>
        <v>208</v>
      </c>
      <c r="M151" s="183">
        <v>300</v>
      </c>
      <c r="N151" s="183">
        <f>Ventes!V12</f>
        <v>0</v>
      </c>
      <c r="O151" s="183" t="s">
        <v>60</v>
      </c>
    </row>
    <row r="152" spans="1:15">
      <c r="A152" s="183" cm="1">
        <f t="array" ref="A152">ROW(Ventes!166:166)</f>
        <v>166</v>
      </c>
      <c r="B152" s="184">
        <v>45291</v>
      </c>
      <c r="D152" s="183">
        <f>Ventes!B$13</f>
        <v>0</v>
      </c>
      <c r="F152" s="183" t="str">
        <f>Ventes!A$13</f>
        <v>Autres assortiments de bois résineux</v>
      </c>
      <c r="G152" s="183">
        <f>Ventes!S13</f>
        <v>0</v>
      </c>
      <c r="H152" s="183">
        <f>Ventes!D$1</f>
        <v>1</v>
      </c>
      <c r="J152" s="183">
        <f>Ventes!S$2</f>
        <v>504</v>
      </c>
      <c r="K152" s="183">
        <f>Ventes!C$13</f>
        <v>204</v>
      </c>
      <c r="M152" s="183">
        <v>300</v>
      </c>
      <c r="N152" s="183">
        <f>Ventes!V13</f>
        <v>0</v>
      </c>
      <c r="O152" s="183" t="s">
        <v>60</v>
      </c>
    </row>
    <row r="153" spans="1:15">
      <c r="A153" s="183" cm="1">
        <f t="array" ref="A153">ROW(Ventes!167:167)</f>
        <v>167</v>
      </c>
      <c r="B153" s="184">
        <v>45291</v>
      </c>
      <c r="D153" s="183">
        <f>Ventes!B$14</f>
        <v>0</v>
      </c>
      <c r="F153" s="183" t="str">
        <f>Ventes!A$14</f>
        <v>Autres assortiments de bois feuillus</v>
      </c>
      <c r="G153" s="183">
        <f>Ventes!S14</f>
        <v>0</v>
      </c>
      <c r="H153" s="183">
        <f>Ventes!D$1</f>
        <v>1</v>
      </c>
      <c r="J153" s="183">
        <f>Ventes!S$2</f>
        <v>504</v>
      </c>
      <c r="K153" s="183">
        <f>Ventes!C$14</f>
        <v>209</v>
      </c>
      <c r="M153" s="183">
        <v>300</v>
      </c>
      <c r="N153" s="183">
        <f>Ventes!V14</f>
        <v>0</v>
      </c>
      <c r="O153" s="183" t="s">
        <v>60</v>
      </c>
    </row>
    <row r="154" spans="1:15">
      <c r="A154" s="183" cm="1">
        <f t="array" ref="A154">ROW(Ventes!168:168)</f>
        <v>168</v>
      </c>
      <c r="B154" s="184">
        <v>45291</v>
      </c>
      <c r="D154" s="183">
        <f>Ventes!B$19</f>
        <v>0</v>
      </c>
      <c r="F154" s="183" t="str">
        <f>Ventes!A$19</f>
        <v>Grumes résineuses</v>
      </c>
      <c r="G154" s="183">
        <f>Ventes!S19</f>
        <v>0</v>
      </c>
      <c r="H154" s="183">
        <f>Ventes!D$1</f>
        <v>1</v>
      </c>
      <c r="J154" s="183">
        <f>Ventes!S$2</f>
        <v>504</v>
      </c>
      <c r="K154" s="183">
        <f>Ventes!C$19</f>
        <v>200</v>
      </c>
      <c r="M154" s="183">
        <v>320</v>
      </c>
      <c r="N154" s="183">
        <f>Ventes!L19</f>
        <v>0</v>
      </c>
      <c r="O154" s="183" t="s">
        <v>60</v>
      </c>
    </row>
    <row r="155" spans="1:15">
      <c r="A155" s="183" cm="1">
        <f t="array" ref="A155">ROW(Ventes!169:169)</f>
        <v>169</v>
      </c>
      <c r="B155" s="184">
        <v>45291</v>
      </c>
      <c r="D155" s="183">
        <f>Ventes!B$20</f>
        <v>0</v>
      </c>
      <c r="F155" s="183" t="str">
        <f>Ventes!A$20</f>
        <v>Grumes feuillues</v>
      </c>
      <c r="G155" s="183">
        <f>Ventes!S20</f>
        <v>0</v>
      </c>
      <c r="H155" s="183">
        <f>Ventes!D$1</f>
        <v>1</v>
      </c>
      <c r="J155" s="183">
        <f>Ventes!S$2</f>
        <v>504</v>
      </c>
      <c r="K155" s="183">
        <f>Ventes!C$20</f>
        <v>205</v>
      </c>
      <c r="M155" s="183">
        <v>320</v>
      </c>
      <c r="N155" s="183">
        <f>Ventes!L20</f>
        <v>0</v>
      </c>
      <c r="O155" s="183" t="s">
        <v>60</v>
      </c>
    </row>
    <row r="156" spans="1:15">
      <c r="A156" s="183" cm="1">
        <f t="array" ref="A156">ROW(Ventes!170:170)</f>
        <v>170</v>
      </c>
      <c r="B156" s="184">
        <v>45291</v>
      </c>
      <c r="D156" s="183">
        <f>Ventes!B$21</f>
        <v>0</v>
      </c>
      <c r="F156" s="183" t="str">
        <f>Ventes!A$21</f>
        <v>Bois d'industrie résineux</v>
      </c>
      <c r="G156" s="183">
        <f>Ventes!S21</f>
        <v>0</v>
      </c>
      <c r="H156" s="183">
        <f>Ventes!D$1</f>
        <v>1</v>
      </c>
      <c r="J156" s="183">
        <f>Ventes!S$2</f>
        <v>504</v>
      </c>
      <c r="K156" s="183">
        <f>Ventes!C$21</f>
        <v>201</v>
      </c>
      <c r="M156" s="183">
        <v>320</v>
      </c>
      <c r="N156" s="183">
        <f>Ventes!L21</f>
        <v>0</v>
      </c>
      <c r="O156" s="183" t="s">
        <v>60</v>
      </c>
    </row>
    <row r="157" spans="1:15">
      <c r="A157" s="183" cm="1">
        <f t="array" ref="A157">ROW(Ventes!171:171)</f>
        <v>171</v>
      </c>
      <c r="B157" s="184">
        <v>45291</v>
      </c>
      <c r="D157" s="183">
        <f>Ventes!B$22</f>
        <v>0</v>
      </c>
      <c r="F157" s="183" t="str">
        <f>Ventes!A$22</f>
        <v>Bois d'industrie feuillus</v>
      </c>
      <c r="G157" s="183">
        <f>Ventes!S22</f>
        <v>0</v>
      </c>
      <c r="H157" s="183">
        <f>Ventes!D$1</f>
        <v>1</v>
      </c>
      <c r="J157" s="183">
        <f>Ventes!S$2</f>
        <v>504</v>
      </c>
      <c r="K157" s="183">
        <f>Ventes!C$22</f>
        <v>206</v>
      </c>
      <c r="M157" s="183">
        <v>320</v>
      </c>
      <c r="N157" s="183">
        <f>Ventes!L22</f>
        <v>0</v>
      </c>
      <c r="O157" s="183" t="s">
        <v>60</v>
      </c>
    </row>
    <row r="158" spans="1:15">
      <c r="A158" s="183" cm="1">
        <f t="array" ref="A158">ROW(Ventes!172:172)</f>
        <v>172</v>
      </c>
      <c r="B158" s="184">
        <v>45291</v>
      </c>
      <c r="D158" s="183">
        <f>Ventes!B$23</f>
        <v>0</v>
      </c>
      <c r="F158" s="183" t="str">
        <f>Ventes!A$23</f>
        <v>Bois d'énergie, résineux (bûches, incl. bois long)</v>
      </c>
      <c r="G158" s="183">
        <f>Ventes!S23</f>
        <v>0</v>
      </c>
      <c r="H158" s="183">
        <f>Ventes!D$1</f>
        <v>1</v>
      </c>
      <c r="J158" s="183">
        <f>Ventes!S$2</f>
        <v>504</v>
      </c>
      <c r="K158" s="183">
        <f>Ventes!C$23</f>
        <v>202</v>
      </c>
      <c r="M158" s="183">
        <v>320</v>
      </c>
      <c r="N158" s="183">
        <f>Ventes!L23</f>
        <v>0</v>
      </c>
      <c r="O158" s="183" t="s">
        <v>60</v>
      </c>
    </row>
    <row r="159" spans="1:15">
      <c r="A159" s="183" cm="1">
        <f t="array" ref="A159">ROW(Ventes!173:173)</f>
        <v>173</v>
      </c>
      <c r="B159" s="184">
        <v>45291</v>
      </c>
      <c r="D159" s="183">
        <f>Ventes!B$24</f>
        <v>0</v>
      </c>
      <c r="F159" s="183" t="str">
        <f>Ventes!A$24</f>
        <v>Bois d'énergie, feuillus (bûches, incl. bois long)</v>
      </c>
      <c r="G159" s="183">
        <f>Ventes!S24</f>
        <v>0</v>
      </c>
      <c r="H159" s="183">
        <f>Ventes!D$1</f>
        <v>1</v>
      </c>
      <c r="J159" s="183">
        <f>Ventes!S$2</f>
        <v>504</v>
      </c>
      <c r="K159" s="183">
        <f>Ventes!C$24</f>
        <v>207</v>
      </c>
      <c r="M159" s="183">
        <v>320</v>
      </c>
      <c r="N159" s="183">
        <f>Ventes!L24</f>
        <v>0</v>
      </c>
      <c r="O159" s="183" t="s">
        <v>60</v>
      </c>
    </row>
    <row r="160" spans="1:15">
      <c r="A160" s="183" cm="1">
        <f t="array" ref="A160">ROW(Ventes!174:174)</f>
        <v>174</v>
      </c>
      <c r="B160" s="184">
        <v>45291</v>
      </c>
      <c r="D160" s="183">
        <f>Ventes!B$25</f>
        <v>0</v>
      </c>
      <c r="F160" s="183" t="str">
        <f>Ventes!A$25</f>
        <v>Bois d'énergie résineux, déchiquetage</v>
      </c>
      <c r="G160" s="183">
        <f>Ventes!S25</f>
        <v>0</v>
      </c>
      <c r="H160" s="183">
        <f>Ventes!D$1</f>
        <v>1</v>
      </c>
      <c r="J160" s="183">
        <f>Ventes!S$2</f>
        <v>504</v>
      </c>
      <c r="K160" s="183">
        <f>Ventes!C$25</f>
        <v>203</v>
      </c>
      <c r="M160" s="183">
        <v>320</v>
      </c>
      <c r="N160" s="183">
        <f>Ventes!L25</f>
        <v>0</v>
      </c>
      <c r="O160" s="183" t="s">
        <v>60</v>
      </c>
    </row>
    <row r="161" spans="1:15">
      <c r="A161" s="183" cm="1">
        <f t="array" ref="A161">ROW(Ventes!175:175)</f>
        <v>175</v>
      </c>
      <c r="B161" s="184">
        <v>45291</v>
      </c>
      <c r="D161" s="183">
        <f>Ventes!B$26</f>
        <v>0</v>
      </c>
      <c r="F161" s="183" t="str">
        <f>Ventes!A$26</f>
        <v>Bois d'énergie feuillu, déchiquetage</v>
      </c>
      <c r="G161" s="183">
        <f>Ventes!S26</f>
        <v>0</v>
      </c>
      <c r="H161" s="183">
        <f>Ventes!D$1</f>
        <v>1</v>
      </c>
      <c r="J161" s="183">
        <f>Ventes!S$2</f>
        <v>504</v>
      </c>
      <c r="K161" s="183">
        <f>Ventes!C$26</f>
        <v>208</v>
      </c>
      <c r="M161" s="183">
        <v>320</v>
      </c>
      <c r="N161" s="183">
        <f>Ventes!L26</f>
        <v>0</v>
      </c>
      <c r="O161" s="183" t="s">
        <v>60</v>
      </c>
    </row>
    <row r="162" spans="1:15">
      <c r="A162" s="183" cm="1">
        <f t="array" ref="A162">ROW(Ventes!176:176)</f>
        <v>176</v>
      </c>
      <c r="B162" s="184">
        <v>45291</v>
      </c>
      <c r="D162" s="183">
        <f>Ventes!B$27</f>
        <v>0</v>
      </c>
      <c r="F162" s="183" t="str">
        <f>Ventes!A$27</f>
        <v>Autres assortiments de bois résineux</v>
      </c>
      <c r="G162" s="183">
        <f>Ventes!S27</f>
        <v>0</v>
      </c>
      <c r="H162" s="183">
        <f>Ventes!D$1</f>
        <v>1</v>
      </c>
      <c r="J162" s="183">
        <f>Ventes!S$2</f>
        <v>504</v>
      </c>
      <c r="K162" s="183">
        <f>Ventes!C$27</f>
        <v>204</v>
      </c>
      <c r="M162" s="183">
        <v>320</v>
      </c>
      <c r="N162" s="183">
        <f>Ventes!L27</f>
        <v>0</v>
      </c>
      <c r="O162" s="183" t="s">
        <v>60</v>
      </c>
    </row>
    <row r="163" spans="1:15">
      <c r="A163" s="183" cm="1">
        <f t="array" ref="A163">ROW(Ventes!177:177)</f>
        <v>177</v>
      </c>
      <c r="B163" s="184">
        <v>45291</v>
      </c>
      <c r="D163" s="183">
        <f>Ventes!B$28</f>
        <v>0</v>
      </c>
      <c r="F163" s="183" t="str">
        <f>Ventes!A$28</f>
        <v>Autres assortiments de bois feuillus</v>
      </c>
      <c r="G163" s="183">
        <f>Ventes!S28</f>
        <v>0</v>
      </c>
      <c r="H163" s="183">
        <f>Ventes!D$1</f>
        <v>1</v>
      </c>
      <c r="J163" s="183">
        <f>Ventes!S$2</f>
        <v>504</v>
      </c>
      <c r="K163" s="183">
        <f>Ventes!C$28</f>
        <v>209</v>
      </c>
      <c r="M163" s="183">
        <v>320</v>
      </c>
      <c r="N163" s="183">
        <f>Ventes!L28</f>
        <v>0</v>
      </c>
      <c r="O163" s="183" t="s">
        <v>60</v>
      </c>
    </row>
    <row r="164" spans="1:15">
      <c r="A164" s="183" cm="1">
        <f t="array" ref="A164">ROW(Ventes!178:178)</f>
        <v>178</v>
      </c>
      <c r="B164" s="184">
        <v>45291</v>
      </c>
      <c r="D164" s="183">
        <f>Ventes!B$33</f>
        <v>0</v>
      </c>
      <c r="F164" s="183" t="str">
        <f>Ventes!A$33</f>
        <v>Grumes résineuses</v>
      </c>
      <c r="G164" s="183">
        <f>Ventes!S33</f>
        <v>0</v>
      </c>
      <c r="H164" s="183">
        <f>Ventes!D$1</f>
        <v>1</v>
      </c>
      <c r="J164" s="183">
        <f>Ventes!S$2</f>
        <v>504</v>
      </c>
      <c r="K164" s="183">
        <f>Ventes!C$33</f>
        <v>200</v>
      </c>
      <c r="N164" s="183">
        <f>Ventes!L33</f>
        <v>0</v>
      </c>
      <c r="O164" s="183" t="s">
        <v>60</v>
      </c>
    </row>
    <row r="165" spans="1:15">
      <c r="A165" s="183" cm="1">
        <f t="array" ref="A165">ROW(Ventes!179:179)</f>
        <v>179</v>
      </c>
      <c r="B165" s="184">
        <v>45291</v>
      </c>
      <c r="D165" s="183">
        <f>Ventes!B$34</f>
        <v>0</v>
      </c>
      <c r="F165" s="183" t="str">
        <f>Ventes!A$34</f>
        <v>Grumes feuillues</v>
      </c>
      <c r="G165" s="183">
        <f>Ventes!S34</f>
        <v>0</v>
      </c>
      <c r="H165" s="183">
        <f>Ventes!D$1</f>
        <v>1</v>
      </c>
      <c r="J165" s="183">
        <f>Ventes!S$2</f>
        <v>504</v>
      </c>
      <c r="K165" s="183">
        <f>Ventes!C$34</f>
        <v>205</v>
      </c>
      <c r="N165" s="183">
        <f>Ventes!L34</f>
        <v>0</v>
      </c>
      <c r="O165" s="183" t="s">
        <v>60</v>
      </c>
    </row>
    <row r="166" spans="1:15">
      <c r="A166" s="183" cm="1">
        <f t="array" ref="A166">ROW(Ventes!180:180)</f>
        <v>180</v>
      </c>
      <c r="B166" s="184">
        <v>45291</v>
      </c>
      <c r="D166" s="183">
        <f>Ventes!B$35</f>
        <v>0</v>
      </c>
      <c r="F166" s="183" t="str">
        <f>Ventes!A$35</f>
        <v>Bois d'industrie résineux</v>
      </c>
      <c r="G166" s="183">
        <f>Ventes!S35</f>
        <v>0</v>
      </c>
      <c r="H166" s="183">
        <f>Ventes!D$1</f>
        <v>1</v>
      </c>
      <c r="J166" s="183">
        <f>Ventes!S$2</f>
        <v>504</v>
      </c>
      <c r="K166" s="183">
        <f>Ventes!C$35</f>
        <v>201</v>
      </c>
      <c r="N166" s="183">
        <f>Ventes!L35</f>
        <v>0</v>
      </c>
      <c r="O166" s="183" t="s">
        <v>60</v>
      </c>
    </row>
    <row r="167" spans="1:15">
      <c r="A167" s="183" cm="1">
        <f t="array" ref="A167">ROW(Ventes!181:181)</f>
        <v>181</v>
      </c>
      <c r="B167" s="184">
        <v>45291</v>
      </c>
      <c r="D167" s="183">
        <f>Ventes!B$36</f>
        <v>0</v>
      </c>
      <c r="F167" s="183" t="str">
        <f>Ventes!A$36</f>
        <v>Bois d'industrie feuillus</v>
      </c>
      <c r="G167" s="183">
        <f>Ventes!S36</f>
        <v>0</v>
      </c>
      <c r="H167" s="183">
        <f>Ventes!D$1</f>
        <v>1</v>
      </c>
      <c r="J167" s="183">
        <f>Ventes!S$2</f>
        <v>504</v>
      </c>
      <c r="K167" s="183">
        <f>Ventes!C$36</f>
        <v>206</v>
      </c>
      <c r="N167" s="183">
        <f>Ventes!L36</f>
        <v>0</v>
      </c>
      <c r="O167" s="183" t="s">
        <v>60</v>
      </c>
    </row>
    <row r="168" spans="1:15">
      <c r="A168" s="183" cm="1">
        <f t="array" ref="A168">ROW(Ventes!182:182)</f>
        <v>182</v>
      </c>
      <c r="B168" s="184">
        <v>45291</v>
      </c>
      <c r="D168" s="183">
        <f>Ventes!B$37</f>
        <v>0</v>
      </c>
      <c r="F168" s="183" t="str">
        <f>Ventes!A$37</f>
        <v>Bois d'énergie, résineux (bûches, incl. bois long)</v>
      </c>
      <c r="G168" s="183">
        <f>Ventes!S37</f>
        <v>0</v>
      </c>
      <c r="H168" s="183">
        <f>Ventes!D$1</f>
        <v>1</v>
      </c>
      <c r="J168" s="183">
        <f>Ventes!S$2</f>
        <v>504</v>
      </c>
      <c r="K168" s="183">
        <f>Ventes!C$37</f>
        <v>202</v>
      </c>
      <c r="N168" s="183">
        <f>Ventes!L37</f>
        <v>0</v>
      </c>
      <c r="O168" s="183" t="s">
        <v>60</v>
      </c>
    </row>
    <row r="169" spans="1:15">
      <c r="A169" s="183" cm="1">
        <f t="array" ref="A169">ROW(Ventes!183:183)</f>
        <v>183</v>
      </c>
      <c r="B169" s="184">
        <v>45291</v>
      </c>
      <c r="D169" s="183">
        <f>Ventes!B$38</f>
        <v>0</v>
      </c>
      <c r="F169" s="183" t="str">
        <f>Ventes!A$38</f>
        <v>Bois d'énergie, feuillus (bûches, incl. bois long)</v>
      </c>
      <c r="G169" s="183">
        <f>Ventes!S38</f>
        <v>0</v>
      </c>
      <c r="H169" s="183">
        <f>Ventes!D$1</f>
        <v>1</v>
      </c>
      <c r="J169" s="183">
        <f>Ventes!S$2</f>
        <v>504</v>
      </c>
      <c r="K169" s="183">
        <f>Ventes!C$38</f>
        <v>207</v>
      </c>
      <c r="N169" s="183">
        <f>Ventes!L38</f>
        <v>0</v>
      </c>
      <c r="O169" s="183" t="s">
        <v>60</v>
      </c>
    </row>
    <row r="170" spans="1:15">
      <c r="A170" s="183" cm="1">
        <f t="array" ref="A170">ROW(Ventes!184:184)</f>
        <v>184</v>
      </c>
      <c r="B170" s="184">
        <v>45291</v>
      </c>
      <c r="D170" s="183">
        <f>Ventes!B$39</f>
        <v>0</v>
      </c>
      <c r="F170" s="183" t="str">
        <f>Ventes!A$39</f>
        <v>Bois d'énergie résineux, déchiquetage</v>
      </c>
      <c r="G170" s="183">
        <f>Ventes!S39</f>
        <v>0</v>
      </c>
      <c r="H170" s="183">
        <f>Ventes!D$1</f>
        <v>1</v>
      </c>
      <c r="J170" s="183">
        <f>Ventes!S$2</f>
        <v>504</v>
      </c>
      <c r="K170" s="183">
        <f>Ventes!C$39</f>
        <v>203</v>
      </c>
      <c r="N170" s="183">
        <f>Ventes!L39</f>
        <v>0</v>
      </c>
      <c r="O170" s="183" t="s">
        <v>60</v>
      </c>
    </row>
    <row r="171" spans="1:15">
      <c r="A171" s="183" cm="1">
        <f t="array" ref="A171">ROW(Ventes!185:185)</f>
        <v>185</v>
      </c>
      <c r="B171" s="184">
        <v>45291</v>
      </c>
      <c r="D171" s="183">
        <f>Ventes!B$40</f>
        <v>0</v>
      </c>
      <c r="F171" s="183" t="str">
        <f>Ventes!A$40</f>
        <v>Bois d'énergie feuillu, déchiquetage</v>
      </c>
      <c r="G171" s="183">
        <f>Ventes!S40</f>
        <v>0</v>
      </c>
      <c r="H171" s="183">
        <f>Ventes!D$1</f>
        <v>1</v>
      </c>
      <c r="J171" s="183">
        <f>Ventes!S$2</f>
        <v>504</v>
      </c>
      <c r="K171" s="183">
        <f>Ventes!C$40</f>
        <v>208</v>
      </c>
      <c r="N171" s="183">
        <f>Ventes!L40</f>
        <v>0</v>
      </c>
      <c r="O171" s="183" t="s">
        <v>60</v>
      </c>
    </row>
    <row r="172" spans="1:15">
      <c r="A172" s="183" cm="1">
        <f t="array" ref="A172">ROW(Ventes!186:186)</f>
        <v>186</v>
      </c>
      <c r="B172" s="184">
        <v>45291</v>
      </c>
      <c r="D172" s="183">
        <f>Ventes!B$41</f>
        <v>0</v>
      </c>
      <c r="F172" s="183" t="str">
        <f>Ventes!A$41</f>
        <v>Autres assortiments de bois résineux</v>
      </c>
      <c r="G172" s="183">
        <f>Ventes!S41</f>
        <v>0</v>
      </c>
      <c r="H172" s="183">
        <f>Ventes!D$1</f>
        <v>1</v>
      </c>
      <c r="J172" s="183">
        <f>Ventes!S$2</f>
        <v>504</v>
      </c>
      <c r="K172" s="183">
        <f>Ventes!C$41</f>
        <v>204</v>
      </c>
      <c r="N172" s="183">
        <f>Ventes!L41</f>
        <v>0</v>
      </c>
      <c r="O172" s="183" t="s">
        <v>60</v>
      </c>
    </row>
    <row r="173" spans="1:15">
      <c r="A173" s="183" cm="1">
        <f t="array" ref="A173">ROW(Ventes!187:187)</f>
        <v>187</v>
      </c>
      <c r="B173" s="184">
        <v>45291</v>
      </c>
      <c r="D173" s="183">
        <f>Ventes!B$42</f>
        <v>0</v>
      </c>
      <c r="F173" s="183" t="str">
        <f>Ventes!A$42</f>
        <v>Autres assortiments de bois feuillus</v>
      </c>
      <c r="G173" s="183">
        <f>Ventes!S42</f>
        <v>0</v>
      </c>
      <c r="H173" s="183">
        <f>Ventes!D$1</f>
        <v>1</v>
      </c>
      <c r="J173" s="183">
        <f>Ventes!S$2</f>
        <v>504</v>
      </c>
      <c r="K173" s="183">
        <f>Ventes!C$42</f>
        <v>209</v>
      </c>
      <c r="N173" s="183">
        <f>Ventes!L42</f>
        <v>0</v>
      </c>
      <c r="O173" s="183" t="s">
        <v>60</v>
      </c>
    </row>
    <row r="174" spans="1:15">
      <c r="A174" s="183" cm="1">
        <f t="array" ref="A174">ROW(Ventes!188:188)</f>
        <v>188</v>
      </c>
      <c r="B174" s="184">
        <v>45291</v>
      </c>
      <c r="D174" s="183">
        <f>Ventes!B$47</f>
        <v>0</v>
      </c>
      <c r="F174" s="183" t="str">
        <f>Ventes!A$47</f>
        <v>Grumes résineuses</v>
      </c>
      <c r="G174" s="183">
        <f>Ventes!S47</f>
        <v>0</v>
      </c>
      <c r="H174" s="183">
        <f>Ventes!D$1</f>
        <v>1</v>
      </c>
      <c r="J174" s="183">
        <f>Ventes!S$2</f>
        <v>504</v>
      </c>
      <c r="K174" s="183">
        <f>Ventes!C$47</f>
        <v>200</v>
      </c>
      <c r="M174" s="183">
        <v>330</v>
      </c>
      <c r="N174" s="183">
        <f>Ventes!L47</f>
        <v>0</v>
      </c>
      <c r="O174" s="183" t="s">
        <v>60</v>
      </c>
    </row>
    <row r="175" spans="1:15">
      <c r="A175" s="183" cm="1">
        <f t="array" ref="A175">ROW(Ventes!189:189)</f>
        <v>189</v>
      </c>
      <c r="B175" s="184">
        <v>45291</v>
      </c>
      <c r="D175" s="183">
        <f>Ventes!B$48</f>
        <v>0</v>
      </c>
      <c r="F175" s="183" t="str">
        <f>Ventes!A$48</f>
        <v>Grumes feuillues</v>
      </c>
      <c r="G175" s="183">
        <f>Ventes!S48</f>
        <v>0</v>
      </c>
      <c r="H175" s="183">
        <f>Ventes!D$1</f>
        <v>1</v>
      </c>
      <c r="J175" s="183">
        <f>Ventes!S$2</f>
        <v>504</v>
      </c>
      <c r="K175" s="183">
        <f>Ventes!C$48</f>
        <v>205</v>
      </c>
      <c r="M175" s="183">
        <v>330</v>
      </c>
      <c r="N175" s="183">
        <f>Ventes!L48</f>
        <v>0</v>
      </c>
      <c r="O175" s="183" t="s">
        <v>60</v>
      </c>
    </row>
    <row r="176" spans="1:15">
      <c r="A176" s="183" cm="1">
        <f t="array" ref="A176">ROW(Ventes!190:190)</f>
        <v>190</v>
      </c>
      <c r="B176" s="184">
        <v>45291</v>
      </c>
      <c r="D176" s="183">
        <f>Ventes!B$49</f>
        <v>0</v>
      </c>
      <c r="F176" s="183" t="str">
        <f>Ventes!A$49</f>
        <v>Bois d'industrie résineux</v>
      </c>
      <c r="G176" s="183">
        <f>Ventes!S49</f>
        <v>0</v>
      </c>
      <c r="H176" s="183">
        <f>Ventes!D$1</f>
        <v>1</v>
      </c>
      <c r="J176" s="183">
        <f>Ventes!S$2</f>
        <v>504</v>
      </c>
      <c r="K176" s="183">
        <f>Ventes!C$49</f>
        <v>201</v>
      </c>
      <c r="M176" s="183">
        <v>330</v>
      </c>
      <c r="N176" s="183">
        <f>Ventes!L49</f>
        <v>0</v>
      </c>
      <c r="O176" s="183" t="s">
        <v>60</v>
      </c>
    </row>
    <row r="177" spans="1:15">
      <c r="A177" s="183" cm="1">
        <f t="array" ref="A177">ROW(Ventes!191:191)</f>
        <v>191</v>
      </c>
      <c r="B177" s="184">
        <v>45291</v>
      </c>
      <c r="D177" s="183">
        <f>Ventes!B$50</f>
        <v>0</v>
      </c>
      <c r="F177" s="183" t="str">
        <f>Ventes!A$50</f>
        <v>Bois d'industrie feuillus</v>
      </c>
      <c r="G177" s="183">
        <f>Ventes!S50</f>
        <v>0</v>
      </c>
      <c r="H177" s="183">
        <f>Ventes!D$1</f>
        <v>1</v>
      </c>
      <c r="J177" s="183">
        <f>Ventes!S$2</f>
        <v>504</v>
      </c>
      <c r="K177" s="183">
        <f>Ventes!C$50</f>
        <v>206</v>
      </c>
      <c r="M177" s="183">
        <v>330</v>
      </c>
      <c r="N177" s="183">
        <f>Ventes!L50</f>
        <v>0</v>
      </c>
      <c r="O177" s="183" t="s">
        <v>60</v>
      </c>
    </row>
    <row r="178" spans="1:15">
      <c r="A178" s="183" cm="1">
        <f t="array" ref="A178">ROW(Ventes!192:192)</f>
        <v>192</v>
      </c>
      <c r="B178" s="184">
        <v>45291</v>
      </c>
      <c r="D178" s="183">
        <f>Ventes!B$51</f>
        <v>0</v>
      </c>
      <c r="F178" s="183" t="str">
        <f>Ventes!A$51</f>
        <v>Bois d'énergie, résineux (bûches, incl. bois long)</v>
      </c>
      <c r="G178" s="183">
        <f>Ventes!S51</f>
        <v>0</v>
      </c>
      <c r="H178" s="183">
        <f>Ventes!D$1</f>
        <v>1</v>
      </c>
      <c r="J178" s="183">
        <f>Ventes!S$2</f>
        <v>504</v>
      </c>
      <c r="K178" s="183">
        <f>Ventes!C$51</f>
        <v>202</v>
      </c>
      <c r="M178" s="183">
        <v>330</v>
      </c>
      <c r="N178" s="183">
        <f>Ventes!L51</f>
        <v>0</v>
      </c>
      <c r="O178" s="183" t="s">
        <v>60</v>
      </c>
    </row>
    <row r="179" spans="1:15">
      <c r="A179" s="183" cm="1">
        <f t="array" ref="A179">ROW(Ventes!193:193)</f>
        <v>193</v>
      </c>
      <c r="B179" s="184">
        <v>45291</v>
      </c>
      <c r="D179" s="183">
        <f>Ventes!B$52</f>
        <v>0</v>
      </c>
      <c r="F179" s="183" t="str">
        <f>Ventes!A$52</f>
        <v>Bois d'énergie, feuillus (bûches, incl. bois long)</v>
      </c>
      <c r="G179" s="183">
        <f>Ventes!S52</f>
        <v>0</v>
      </c>
      <c r="H179" s="183">
        <f>Ventes!D$1</f>
        <v>1</v>
      </c>
      <c r="J179" s="183">
        <f>Ventes!S$2</f>
        <v>504</v>
      </c>
      <c r="K179" s="183">
        <f>Ventes!C$52</f>
        <v>207</v>
      </c>
      <c r="M179" s="183">
        <v>330</v>
      </c>
      <c r="N179" s="183">
        <f>Ventes!L52</f>
        <v>0</v>
      </c>
      <c r="O179" s="183" t="s">
        <v>60</v>
      </c>
    </row>
    <row r="180" spans="1:15">
      <c r="A180" s="183" cm="1">
        <f t="array" ref="A180">ROW(Ventes!194:194)</f>
        <v>194</v>
      </c>
      <c r="B180" s="184">
        <v>45291</v>
      </c>
      <c r="D180" s="183">
        <f>Ventes!B$53</f>
        <v>0</v>
      </c>
      <c r="F180" s="183" t="str">
        <f>Ventes!A$53</f>
        <v>Bois d'énergie résineux, déchiquetage</v>
      </c>
      <c r="G180" s="183">
        <f>Ventes!S53</f>
        <v>0</v>
      </c>
      <c r="H180" s="183">
        <f>Ventes!D$1</f>
        <v>1</v>
      </c>
      <c r="J180" s="183">
        <f>Ventes!S$2</f>
        <v>504</v>
      </c>
      <c r="K180" s="183">
        <f>Ventes!C$53</f>
        <v>203</v>
      </c>
      <c r="M180" s="183">
        <v>330</v>
      </c>
      <c r="N180" s="183">
        <f>Ventes!L53</f>
        <v>0</v>
      </c>
      <c r="O180" s="183" t="s">
        <v>60</v>
      </c>
    </row>
    <row r="181" spans="1:15">
      <c r="A181" s="183" cm="1">
        <f t="array" ref="A181">ROW(Ventes!195:195)</f>
        <v>195</v>
      </c>
      <c r="B181" s="184">
        <v>45291</v>
      </c>
      <c r="D181" s="183">
        <f>Ventes!B$54</f>
        <v>0</v>
      </c>
      <c r="F181" s="183" t="str">
        <f>Ventes!A$54</f>
        <v>Bois d'énergie feuillu, déchiquetage</v>
      </c>
      <c r="G181" s="183">
        <f>Ventes!S54</f>
        <v>0</v>
      </c>
      <c r="H181" s="183">
        <f>Ventes!D$1</f>
        <v>1</v>
      </c>
      <c r="J181" s="183">
        <f>Ventes!S$2</f>
        <v>504</v>
      </c>
      <c r="K181" s="183">
        <f>Ventes!C$54</f>
        <v>208</v>
      </c>
      <c r="M181" s="183">
        <v>330</v>
      </c>
      <c r="N181" s="183">
        <f>Ventes!L54</f>
        <v>0</v>
      </c>
      <c r="O181" s="183" t="s">
        <v>60</v>
      </c>
    </row>
    <row r="182" spans="1:15">
      <c r="A182" s="183" cm="1">
        <f t="array" ref="A182">ROW(Ventes!196:196)</f>
        <v>196</v>
      </c>
      <c r="B182" s="184">
        <v>45291</v>
      </c>
      <c r="D182" s="183">
        <f>Ventes!B$55</f>
        <v>0</v>
      </c>
      <c r="F182" s="183" t="str">
        <f>Ventes!A$55</f>
        <v>Autres assortiments de bois résineux</v>
      </c>
      <c r="G182" s="183">
        <f>Ventes!S55</f>
        <v>0</v>
      </c>
      <c r="H182" s="183">
        <f>Ventes!D$1</f>
        <v>1</v>
      </c>
      <c r="J182" s="183">
        <f>Ventes!S$2</f>
        <v>504</v>
      </c>
      <c r="K182" s="183">
        <f>Ventes!C$55</f>
        <v>204</v>
      </c>
      <c r="M182" s="183">
        <v>330</v>
      </c>
      <c r="N182" s="183">
        <f>Ventes!L55</f>
        <v>0</v>
      </c>
      <c r="O182" s="183" t="s">
        <v>60</v>
      </c>
    </row>
    <row r="183" spans="1:15">
      <c r="A183" s="183" cm="1">
        <f t="array" ref="A183">ROW(Ventes!197:197)</f>
        <v>197</v>
      </c>
      <c r="B183" s="184">
        <v>45291</v>
      </c>
      <c r="D183" s="183">
        <f>Ventes!B$56</f>
        <v>0</v>
      </c>
      <c r="F183" s="183" t="str">
        <f>Ventes!A$56</f>
        <v>Autres assortiments de bois feuillus</v>
      </c>
      <c r="G183" s="183">
        <f>Ventes!S56</f>
        <v>0</v>
      </c>
      <c r="H183" s="183">
        <f>Ventes!D$1</f>
        <v>1</v>
      </c>
      <c r="J183" s="183">
        <f>Ventes!S$2</f>
        <v>504</v>
      </c>
      <c r="K183" s="183">
        <f>Ventes!C$56</f>
        <v>209</v>
      </c>
      <c r="M183" s="183">
        <v>330</v>
      </c>
      <c r="N183" s="183">
        <f>Ventes!L56</f>
        <v>0</v>
      </c>
      <c r="O183" s="183" t="s">
        <v>60</v>
      </c>
    </row>
    <row r="184" spans="1:15">
      <c r="A184" s="183" cm="1">
        <f t="array" ref="A184">ROW(Ventes!198:198)</f>
        <v>198</v>
      </c>
      <c r="B184" s="184">
        <v>45291</v>
      </c>
      <c r="D184" s="183">
        <f>Ventes!B$57</f>
        <v>0</v>
      </c>
      <c r="F184" s="183" t="str">
        <f>Ventes!A$57</f>
        <v>Bois d’énergie court résineux</v>
      </c>
      <c r="G184" s="183">
        <f>Ventes!S57</f>
        <v>0</v>
      </c>
      <c r="H184" s="183">
        <f>Ventes!D$1</f>
        <v>1</v>
      </c>
      <c r="J184" s="183">
        <f>Ventes!S$2</f>
        <v>504</v>
      </c>
      <c r="K184" s="183">
        <f>Ventes!C$58</f>
        <v>210</v>
      </c>
      <c r="M184" s="183">
        <v>330</v>
      </c>
      <c r="N184" s="183">
        <f>Ventes!L57</f>
        <v>0.67</v>
      </c>
      <c r="O184" s="183" t="s">
        <v>60</v>
      </c>
    </row>
    <row r="185" spans="1:15">
      <c r="A185" s="183" cm="1">
        <f t="array" ref="A185">ROW(Ventes!199:199)</f>
        <v>199</v>
      </c>
      <c r="B185" s="184">
        <v>45291</v>
      </c>
      <c r="D185" s="183">
        <f>Ventes!B$58</f>
        <v>0</v>
      </c>
      <c r="F185" s="183" t="str">
        <f>Ventes!A$58</f>
        <v>Bois d’énergie court feuillus</v>
      </c>
      <c r="G185" s="183">
        <f>Ventes!S58</f>
        <v>0</v>
      </c>
      <c r="H185" s="183">
        <f>Ventes!D$1</f>
        <v>1</v>
      </c>
      <c r="J185" s="183">
        <f>Ventes!S$2</f>
        <v>504</v>
      </c>
      <c r="K185" s="183">
        <f>Ventes!C$58</f>
        <v>210</v>
      </c>
      <c r="M185" s="183">
        <v>330</v>
      </c>
      <c r="N185" s="183">
        <f>Ventes!L58</f>
        <v>0.67</v>
      </c>
      <c r="O185" s="183" t="s">
        <v>60</v>
      </c>
    </row>
    <row r="186" spans="1:15">
      <c r="A186" s="183" cm="1">
        <f t="array" ref="A186">ROW(Ventes!200:200)</f>
        <v>200</v>
      </c>
      <c r="B186" s="184">
        <v>45291</v>
      </c>
      <c r="D186" s="183">
        <f>Ventes!B$59</f>
        <v>0</v>
      </c>
      <c r="F186" s="183" t="str">
        <f>Ventes!A$59</f>
        <v>Bois d’énergie en copeaux résineux</v>
      </c>
      <c r="G186" s="183">
        <f>Ventes!S59</f>
        <v>0</v>
      </c>
      <c r="H186" s="183">
        <f>Ventes!D$1</f>
        <v>1</v>
      </c>
      <c r="J186" s="183">
        <f>Ventes!S$2</f>
        <v>504</v>
      </c>
      <c r="K186" s="183">
        <f>Ventes!C$60</f>
        <v>211</v>
      </c>
      <c r="M186" s="183">
        <v>330</v>
      </c>
      <c r="N186" s="183">
        <f>Ventes!L59</f>
        <v>0.35699999999999998</v>
      </c>
      <c r="O186" s="183" t="s">
        <v>60</v>
      </c>
    </row>
    <row r="187" spans="1:15">
      <c r="A187" s="183" cm="1">
        <f t="array" ref="A187">ROW(Ventes!201:201)</f>
        <v>201</v>
      </c>
      <c r="B187" s="184">
        <v>45291</v>
      </c>
      <c r="D187" s="183">
        <f>Ventes!B$60</f>
        <v>0</v>
      </c>
      <c r="F187" s="183" t="str">
        <f>Ventes!A$60</f>
        <v>Bois d’énergie en copeaux feuillus</v>
      </c>
      <c r="G187" s="183">
        <f>Ventes!S60</f>
        <v>0</v>
      </c>
      <c r="H187" s="183">
        <f>Ventes!D$1</f>
        <v>1</v>
      </c>
      <c r="J187" s="183">
        <f>Ventes!S$2</f>
        <v>504</v>
      </c>
      <c r="K187" s="183">
        <f>Ventes!C$60</f>
        <v>211</v>
      </c>
      <c r="M187" s="183">
        <v>330</v>
      </c>
      <c r="N187" s="183">
        <f>Ventes!L60</f>
        <v>0.35699999999999998</v>
      </c>
      <c r="O187" s="183" t="s">
        <v>60</v>
      </c>
    </row>
    <row r="188" spans="1:15">
      <c r="A188" s="183" cm="1">
        <f t="array" ref="A188">ROW(Ventes!202:202)</f>
        <v>202</v>
      </c>
      <c r="B188" s="184">
        <v>45291</v>
      </c>
      <c r="D188" s="183">
        <f>Ventes!B$61</f>
        <v>0</v>
      </c>
      <c r="F188" s="183" t="str">
        <f>Ventes!A$61</f>
        <v>Bois scié et autres produits en bois</v>
      </c>
      <c r="G188" s="183">
        <f>Ventes!S61</f>
        <v>0</v>
      </c>
      <c r="H188" s="183">
        <f>Ventes!D$1</f>
        <v>1</v>
      </c>
      <c r="J188" s="183">
        <f>Ventes!S$2</f>
        <v>504</v>
      </c>
      <c r="K188" s="183">
        <f>Ventes!C$61</f>
        <v>212</v>
      </c>
      <c r="M188" s="183">
        <v>330</v>
      </c>
      <c r="N188" s="183">
        <f>Ventes!L61</f>
        <v>0</v>
      </c>
      <c r="O188" s="183" t="s">
        <v>60</v>
      </c>
    </row>
    <row r="189" spans="1:15">
      <c r="A189" s="183" cm="1">
        <f t="array" ref="A189">ROW(Ventes!203:203)</f>
        <v>203</v>
      </c>
      <c r="B189" s="184">
        <v>45291</v>
      </c>
      <c r="D189" s="183">
        <f>Ventes!B$62</f>
        <v>0</v>
      </c>
      <c r="F189" s="183" t="str">
        <f>Ventes!A$62</f>
        <v>Revente de produits du commerce</v>
      </c>
      <c r="G189" s="183">
        <f>Ventes!S62</f>
        <v>0</v>
      </c>
      <c r="H189" s="183">
        <f>Ventes!D$1</f>
        <v>1</v>
      </c>
      <c r="J189" s="183">
        <f>Ventes!S$2</f>
        <v>504</v>
      </c>
      <c r="K189" s="183">
        <f>Ventes!C$62</f>
        <v>214</v>
      </c>
      <c r="M189" s="183">
        <v>330</v>
      </c>
      <c r="N189" s="183">
        <f>Ventes!L62</f>
        <v>0</v>
      </c>
      <c r="O189" s="183" t="s">
        <v>60</v>
      </c>
    </row>
    <row r="190" spans="1:15">
      <c r="A190" s="183" cm="1">
        <f t="array" ref="A190">ROW(Ventes!204:204)</f>
        <v>204</v>
      </c>
      <c r="B190" s="184">
        <v>45291</v>
      </c>
      <c r="D190" s="183">
        <f>Ventes!B$63</f>
        <v>0</v>
      </c>
      <c r="F190" s="183" t="str">
        <f>Ventes!A$63</f>
        <v>Autres produits</v>
      </c>
      <c r="G190" s="183">
        <f>Ventes!S63</f>
        <v>0</v>
      </c>
      <c r="H190" s="183">
        <f>Ventes!D$1</f>
        <v>1</v>
      </c>
      <c r="J190" s="183">
        <f>Ventes!S$2</f>
        <v>504</v>
      </c>
      <c r="K190" s="183">
        <f>Ventes!C$63</f>
        <v>219</v>
      </c>
      <c r="M190" s="183">
        <v>330</v>
      </c>
      <c r="N190" s="183">
        <f>Ventes!L63</f>
        <v>0</v>
      </c>
      <c r="O190" s="183" t="s">
        <v>60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6F87-C45E-48F7-9EC2-5712D73CD289}">
  <dimension ref="A1:G144"/>
  <sheetViews>
    <sheetView workbookViewId="0">
      <selection activeCell="I40" sqref="I40"/>
    </sheetView>
  </sheetViews>
  <sheetFormatPr baseColWidth="10" defaultColWidth="12.33203125" defaultRowHeight="13.2"/>
  <cols>
    <col min="1" max="1" width="48.88671875" style="53" customWidth="1"/>
    <col min="2" max="2" width="6.6640625" style="53" bestFit="1" customWidth="1"/>
    <col min="3" max="3" width="5.5546875" style="53" bestFit="1" customWidth="1"/>
    <col min="4" max="4" width="4" style="53" bestFit="1" customWidth="1"/>
    <col min="5" max="5" width="15.44140625" style="53" bestFit="1" customWidth="1"/>
    <col min="6" max="6" width="11" style="53" bestFit="1" customWidth="1"/>
    <col min="7" max="7" width="9.6640625" style="54" bestFit="1" customWidth="1"/>
    <col min="8" max="256" width="12.33203125" style="53"/>
    <col min="257" max="257" width="48.88671875" style="53" customWidth="1"/>
    <col min="258" max="258" width="6.6640625" style="53" bestFit="1" customWidth="1"/>
    <col min="259" max="259" width="5.5546875" style="53" bestFit="1" customWidth="1"/>
    <col min="260" max="260" width="4" style="53" bestFit="1" customWidth="1"/>
    <col min="261" max="261" width="15.44140625" style="53" bestFit="1" customWidth="1"/>
    <col min="262" max="262" width="11" style="53" bestFit="1" customWidth="1"/>
    <col min="263" max="263" width="9.6640625" style="53" bestFit="1" customWidth="1"/>
    <col min="264" max="512" width="12.33203125" style="53"/>
    <col min="513" max="513" width="48.88671875" style="53" customWidth="1"/>
    <col min="514" max="514" width="6.6640625" style="53" bestFit="1" customWidth="1"/>
    <col min="515" max="515" width="5.5546875" style="53" bestFit="1" customWidth="1"/>
    <col min="516" max="516" width="4" style="53" bestFit="1" customWidth="1"/>
    <col min="517" max="517" width="15.44140625" style="53" bestFit="1" customWidth="1"/>
    <col min="518" max="518" width="11" style="53" bestFit="1" customWidth="1"/>
    <col min="519" max="519" width="9.6640625" style="53" bestFit="1" customWidth="1"/>
    <col min="520" max="768" width="12.33203125" style="53"/>
    <col min="769" max="769" width="48.88671875" style="53" customWidth="1"/>
    <col min="770" max="770" width="6.6640625" style="53" bestFit="1" customWidth="1"/>
    <col min="771" max="771" width="5.5546875" style="53" bestFit="1" customWidth="1"/>
    <col min="772" max="772" width="4" style="53" bestFit="1" customWidth="1"/>
    <col min="773" max="773" width="15.44140625" style="53" bestFit="1" customWidth="1"/>
    <col min="774" max="774" width="11" style="53" bestFit="1" customWidth="1"/>
    <col min="775" max="775" width="9.6640625" style="53" bestFit="1" customWidth="1"/>
    <col min="776" max="1024" width="12.33203125" style="53"/>
    <col min="1025" max="1025" width="48.88671875" style="53" customWidth="1"/>
    <col min="1026" max="1026" width="6.6640625" style="53" bestFit="1" customWidth="1"/>
    <col min="1027" max="1027" width="5.5546875" style="53" bestFit="1" customWidth="1"/>
    <col min="1028" max="1028" width="4" style="53" bestFit="1" customWidth="1"/>
    <col min="1029" max="1029" width="15.44140625" style="53" bestFit="1" customWidth="1"/>
    <col min="1030" max="1030" width="11" style="53" bestFit="1" customWidth="1"/>
    <col min="1031" max="1031" width="9.6640625" style="53" bestFit="1" customWidth="1"/>
    <col min="1032" max="1280" width="12.33203125" style="53"/>
    <col min="1281" max="1281" width="48.88671875" style="53" customWidth="1"/>
    <col min="1282" max="1282" width="6.6640625" style="53" bestFit="1" customWidth="1"/>
    <col min="1283" max="1283" width="5.5546875" style="53" bestFit="1" customWidth="1"/>
    <col min="1284" max="1284" width="4" style="53" bestFit="1" customWidth="1"/>
    <col min="1285" max="1285" width="15.44140625" style="53" bestFit="1" customWidth="1"/>
    <col min="1286" max="1286" width="11" style="53" bestFit="1" customWidth="1"/>
    <col min="1287" max="1287" width="9.6640625" style="53" bestFit="1" customWidth="1"/>
    <col min="1288" max="1536" width="12.33203125" style="53"/>
    <col min="1537" max="1537" width="48.88671875" style="53" customWidth="1"/>
    <col min="1538" max="1538" width="6.6640625" style="53" bestFit="1" customWidth="1"/>
    <col min="1539" max="1539" width="5.5546875" style="53" bestFit="1" customWidth="1"/>
    <col min="1540" max="1540" width="4" style="53" bestFit="1" customWidth="1"/>
    <col min="1541" max="1541" width="15.44140625" style="53" bestFit="1" customWidth="1"/>
    <col min="1542" max="1542" width="11" style="53" bestFit="1" customWidth="1"/>
    <col min="1543" max="1543" width="9.6640625" style="53" bestFit="1" customWidth="1"/>
    <col min="1544" max="1792" width="12.33203125" style="53"/>
    <col min="1793" max="1793" width="48.88671875" style="53" customWidth="1"/>
    <col min="1794" max="1794" width="6.6640625" style="53" bestFit="1" customWidth="1"/>
    <col min="1795" max="1795" width="5.5546875" style="53" bestFit="1" customWidth="1"/>
    <col min="1796" max="1796" width="4" style="53" bestFit="1" customWidth="1"/>
    <col min="1797" max="1797" width="15.44140625" style="53" bestFit="1" customWidth="1"/>
    <col min="1798" max="1798" width="11" style="53" bestFit="1" customWidth="1"/>
    <col min="1799" max="1799" width="9.6640625" style="53" bestFit="1" customWidth="1"/>
    <col min="1800" max="2048" width="12.33203125" style="53"/>
    <col min="2049" max="2049" width="48.88671875" style="53" customWidth="1"/>
    <col min="2050" max="2050" width="6.6640625" style="53" bestFit="1" customWidth="1"/>
    <col min="2051" max="2051" width="5.5546875" style="53" bestFit="1" customWidth="1"/>
    <col min="2052" max="2052" width="4" style="53" bestFit="1" customWidth="1"/>
    <col min="2053" max="2053" width="15.44140625" style="53" bestFit="1" customWidth="1"/>
    <col min="2054" max="2054" width="11" style="53" bestFit="1" customWidth="1"/>
    <col min="2055" max="2055" width="9.6640625" style="53" bestFit="1" customWidth="1"/>
    <col min="2056" max="2304" width="12.33203125" style="53"/>
    <col min="2305" max="2305" width="48.88671875" style="53" customWidth="1"/>
    <col min="2306" max="2306" width="6.6640625" style="53" bestFit="1" customWidth="1"/>
    <col min="2307" max="2307" width="5.5546875" style="53" bestFit="1" customWidth="1"/>
    <col min="2308" max="2308" width="4" style="53" bestFit="1" customWidth="1"/>
    <col min="2309" max="2309" width="15.44140625" style="53" bestFit="1" customWidth="1"/>
    <col min="2310" max="2310" width="11" style="53" bestFit="1" customWidth="1"/>
    <col min="2311" max="2311" width="9.6640625" style="53" bestFit="1" customWidth="1"/>
    <col min="2312" max="2560" width="12.33203125" style="53"/>
    <col min="2561" max="2561" width="48.88671875" style="53" customWidth="1"/>
    <col min="2562" max="2562" width="6.6640625" style="53" bestFit="1" customWidth="1"/>
    <col min="2563" max="2563" width="5.5546875" style="53" bestFit="1" customWidth="1"/>
    <col min="2564" max="2564" width="4" style="53" bestFit="1" customWidth="1"/>
    <col min="2565" max="2565" width="15.44140625" style="53" bestFit="1" customWidth="1"/>
    <col min="2566" max="2566" width="11" style="53" bestFit="1" customWidth="1"/>
    <col min="2567" max="2567" width="9.6640625" style="53" bestFit="1" customWidth="1"/>
    <col min="2568" max="2816" width="12.33203125" style="53"/>
    <col min="2817" max="2817" width="48.88671875" style="53" customWidth="1"/>
    <col min="2818" max="2818" width="6.6640625" style="53" bestFit="1" customWidth="1"/>
    <col min="2819" max="2819" width="5.5546875" style="53" bestFit="1" customWidth="1"/>
    <col min="2820" max="2820" width="4" style="53" bestFit="1" customWidth="1"/>
    <col min="2821" max="2821" width="15.44140625" style="53" bestFit="1" customWidth="1"/>
    <col min="2822" max="2822" width="11" style="53" bestFit="1" customWidth="1"/>
    <col min="2823" max="2823" width="9.6640625" style="53" bestFit="1" customWidth="1"/>
    <col min="2824" max="3072" width="12.33203125" style="53"/>
    <col min="3073" max="3073" width="48.88671875" style="53" customWidth="1"/>
    <col min="3074" max="3074" width="6.6640625" style="53" bestFit="1" customWidth="1"/>
    <col min="3075" max="3075" width="5.5546875" style="53" bestFit="1" customWidth="1"/>
    <col min="3076" max="3076" width="4" style="53" bestFit="1" customWidth="1"/>
    <col min="3077" max="3077" width="15.44140625" style="53" bestFit="1" customWidth="1"/>
    <col min="3078" max="3078" width="11" style="53" bestFit="1" customWidth="1"/>
    <col min="3079" max="3079" width="9.6640625" style="53" bestFit="1" customWidth="1"/>
    <col min="3080" max="3328" width="12.33203125" style="53"/>
    <col min="3329" max="3329" width="48.88671875" style="53" customWidth="1"/>
    <col min="3330" max="3330" width="6.6640625" style="53" bestFit="1" customWidth="1"/>
    <col min="3331" max="3331" width="5.5546875" style="53" bestFit="1" customWidth="1"/>
    <col min="3332" max="3332" width="4" style="53" bestFit="1" customWidth="1"/>
    <col min="3333" max="3333" width="15.44140625" style="53" bestFit="1" customWidth="1"/>
    <col min="3334" max="3334" width="11" style="53" bestFit="1" customWidth="1"/>
    <col min="3335" max="3335" width="9.6640625" style="53" bestFit="1" customWidth="1"/>
    <col min="3336" max="3584" width="12.33203125" style="53"/>
    <col min="3585" max="3585" width="48.88671875" style="53" customWidth="1"/>
    <col min="3586" max="3586" width="6.6640625" style="53" bestFit="1" customWidth="1"/>
    <col min="3587" max="3587" width="5.5546875" style="53" bestFit="1" customWidth="1"/>
    <col min="3588" max="3588" width="4" style="53" bestFit="1" customWidth="1"/>
    <col min="3589" max="3589" width="15.44140625" style="53" bestFit="1" customWidth="1"/>
    <col min="3590" max="3590" width="11" style="53" bestFit="1" customWidth="1"/>
    <col min="3591" max="3591" width="9.6640625" style="53" bestFit="1" customWidth="1"/>
    <col min="3592" max="3840" width="12.33203125" style="53"/>
    <col min="3841" max="3841" width="48.88671875" style="53" customWidth="1"/>
    <col min="3842" max="3842" width="6.6640625" style="53" bestFit="1" customWidth="1"/>
    <col min="3843" max="3843" width="5.5546875" style="53" bestFit="1" customWidth="1"/>
    <col min="3844" max="3844" width="4" style="53" bestFit="1" customWidth="1"/>
    <col min="3845" max="3845" width="15.44140625" style="53" bestFit="1" customWidth="1"/>
    <col min="3846" max="3846" width="11" style="53" bestFit="1" customWidth="1"/>
    <col min="3847" max="3847" width="9.6640625" style="53" bestFit="1" customWidth="1"/>
    <col min="3848" max="4096" width="12.33203125" style="53"/>
    <col min="4097" max="4097" width="48.88671875" style="53" customWidth="1"/>
    <col min="4098" max="4098" width="6.6640625" style="53" bestFit="1" customWidth="1"/>
    <col min="4099" max="4099" width="5.5546875" style="53" bestFit="1" customWidth="1"/>
    <col min="4100" max="4100" width="4" style="53" bestFit="1" customWidth="1"/>
    <col min="4101" max="4101" width="15.44140625" style="53" bestFit="1" customWidth="1"/>
    <col min="4102" max="4102" width="11" style="53" bestFit="1" customWidth="1"/>
    <col min="4103" max="4103" width="9.6640625" style="53" bestFit="1" customWidth="1"/>
    <col min="4104" max="4352" width="12.33203125" style="53"/>
    <col min="4353" max="4353" width="48.88671875" style="53" customWidth="1"/>
    <col min="4354" max="4354" width="6.6640625" style="53" bestFit="1" customWidth="1"/>
    <col min="4355" max="4355" width="5.5546875" style="53" bestFit="1" customWidth="1"/>
    <col min="4356" max="4356" width="4" style="53" bestFit="1" customWidth="1"/>
    <col min="4357" max="4357" width="15.44140625" style="53" bestFit="1" customWidth="1"/>
    <col min="4358" max="4358" width="11" style="53" bestFit="1" customWidth="1"/>
    <col min="4359" max="4359" width="9.6640625" style="53" bestFit="1" customWidth="1"/>
    <col min="4360" max="4608" width="12.33203125" style="53"/>
    <col min="4609" max="4609" width="48.88671875" style="53" customWidth="1"/>
    <col min="4610" max="4610" width="6.6640625" style="53" bestFit="1" customWidth="1"/>
    <col min="4611" max="4611" width="5.5546875" style="53" bestFit="1" customWidth="1"/>
    <col min="4612" max="4612" width="4" style="53" bestFit="1" customWidth="1"/>
    <col min="4613" max="4613" width="15.44140625" style="53" bestFit="1" customWidth="1"/>
    <col min="4614" max="4614" width="11" style="53" bestFit="1" customWidth="1"/>
    <col min="4615" max="4615" width="9.6640625" style="53" bestFit="1" customWidth="1"/>
    <col min="4616" max="4864" width="12.33203125" style="53"/>
    <col min="4865" max="4865" width="48.88671875" style="53" customWidth="1"/>
    <col min="4866" max="4866" width="6.6640625" style="53" bestFit="1" customWidth="1"/>
    <col min="4867" max="4867" width="5.5546875" style="53" bestFit="1" customWidth="1"/>
    <col min="4868" max="4868" width="4" style="53" bestFit="1" customWidth="1"/>
    <col min="4869" max="4869" width="15.44140625" style="53" bestFit="1" customWidth="1"/>
    <col min="4870" max="4870" width="11" style="53" bestFit="1" customWidth="1"/>
    <col min="4871" max="4871" width="9.6640625" style="53" bestFit="1" customWidth="1"/>
    <col min="4872" max="5120" width="12.33203125" style="53"/>
    <col min="5121" max="5121" width="48.88671875" style="53" customWidth="1"/>
    <col min="5122" max="5122" width="6.6640625" style="53" bestFit="1" customWidth="1"/>
    <col min="5123" max="5123" width="5.5546875" style="53" bestFit="1" customWidth="1"/>
    <col min="5124" max="5124" width="4" style="53" bestFit="1" customWidth="1"/>
    <col min="5125" max="5125" width="15.44140625" style="53" bestFit="1" customWidth="1"/>
    <col min="5126" max="5126" width="11" style="53" bestFit="1" customWidth="1"/>
    <col min="5127" max="5127" width="9.6640625" style="53" bestFit="1" customWidth="1"/>
    <col min="5128" max="5376" width="12.33203125" style="53"/>
    <col min="5377" max="5377" width="48.88671875" style="53" customWidth="1"/>
    <col min="5378" max="5378" width="6.6640625" style="53" bestFit="1" customWidth="1"/>
    <col min="5379" max="5379" width="5.5546875" style="53" bestFit="1" customWidth="1"/>
    <col min="5380" max="5380" width="4" style="53" bestFit="1" customWidth="1"/>
    <col min="5381" max="5381" width="15.44140625" style="53" bestFit="1" customWidth="1"/>
    <col min="5382" max="5382" width="11" style="53" bestFit="1" customWidth="1"/>
    <col min="5383" max="5383" width="9.6640625" style="53" bestFit="1" customWidth="1"/>
    <col min="5384" max="5632" width="12.33203125" style="53"/>
    <col min="5633" max="5633" width="48.88671875" style="53" customWidth="1"/>
    <col min="5634" max="5634" width="6.6640625" style="53" bestFit="1" customWidth="1"/>
    <col min="5635" max="5635" width="5.5546875" style="53" bestFit="1" customWidth="1"/>
    <col min="5636" max="5636" width="4" style="53" bestFit="1" customWidth="1"/>
    <col min="5637" max="5637" width="15.44140625" style="53" bestFit="1" customWidth="1"/>
    <col min="5638" max="5638" width="11" style="53" bestFit="1" customWidth="1"/>
    <col min="5639" max="5639" width="9.6640625" style="53" bestFit="1" customWidth="1"/>
    <col min="5640" max="5888" width="12.33203125" style="53"/>
    <col min="5889" max="5889" width="48.88671875" style="53" customWidth="1"/>
    <col min="5890" max="5890" width="6.6640625" style="53" bestFit="1" customWidth="1"/>
    <col min="5891" max="5891" width="5.5546875" style="53" bestFit="1" customWidth="1"/>
    <col min="5892" max="5892" width="4" style="53" bestFit="1" customWidth="1"/>
    <col min="5893" max="5893" width="15.44140625" style="53" bestFit="1" customWidth="1"/>
    <col min="5894" max="5894" width="11" style="53" bestFit="1" customWidth="1"/>
    <col min="5895" max="5895" width="9.6640625" style="53" bestFit="1" customWidth="1"/>
    <col min="5896" max="6144" width="12.33203125" style="53"/>
    <col min="6145" max="6145" width="48.88671875" style="53" customWidth="1"/>
    <col min="6146" max="6146" width="6.6640625" style="53" bestFit="1" customWidth="1"/>
    <col min="6147" max="6147" width="5.5546875" style="53" bestFit="1" customWidth="1"/>
    <col min="6148" max="6148" width="4" style="53" bestFit="1" customWidth="1"/>
    <col min="6149" max="6149" width="15.44140625" style="53" bestFit="1" customWidth="1"/>
    <col min="6150" max="6150" width="11" style="53" bestFit="1" customWidth="1"/>
    <col min="6151" max="6151" width="9.6640625" style="53" bestFit="1" customWidth="1"/>
    <col min="6152" max="6400" width="12.33203125" style="53"/>
    <col min="6401" max="6401" width="48.88671875" style="53" customWidth="1"/>
    <col min="6402" max="6402" width="6.6640625" style="53" bestFit="1" customWidth="1"/>
    <col min="6403" max="6403" width="5.5546875" style="53" bestFit="1" customWidth="1"/>
    <col min="6404" max="6404" width="4" style="53" bestFit="1" customWidth="1"/>
    <col min="6405" max="6405" width="15.44140625" style="53" bestFit="1" customWidth="1"/>
    <col min="6406" max="6406" width="11" style="53" bestFit="1" customWidth="1"/>
    <col min="6407" max="6407" width="9.6640625" style="53" bestFit="1" customWidth="1"/>
    <col min="6408" max="6656" width="12.33203125" style="53"/>
    <col min="6657" max="6657" width="48.88671875" style="53" customWidth="1"/>
    <col min="6658" max="6658" width="6.6640625" style="53" bestFit="1" customWidth="1"/>
    <col min="6659" max="6659" width="5.5546875" style="53" bestFit="1" customWidth="1"/>
    <col min="6660" max="6660" width="4" style="53" bestFit="1" customWidth="1"/>
    <col min="6661" max="6661" width="15.44140625" style="53" bestFit="1" customWidth="1"/>
    <col min="6662" max="6662" width="11" style="53" bestFit="1" customWidth="1"/>
    <col min="6663" max="6663" width="9.6640625" style="53" bestFit="1" customWidth="1"/>
    <col min="6664" max="6912" width="12.33203125" style="53"/>
    <col min="6913" max="6913" width="48.88671875" style="53" customWidth="1"/>
    <col min="6914" max="6914" width="6.6640625" style="53" bestFit="1" customWidth="1"/>
    <col min="6915" max="6915" width="5.5546875" style="53" bestFit="1" customWidth="1"/>
    <col min="6916" max="6916" width="4" style="53" bestFit="1" customWidth="1"/>
    <col min="6917" max="6917" width="15.44140625" style="53" bestFit="1" customWidth="1"/>
    <col min="6918" max="6918" width="11" style="53" bestFit="1" customWidth="1"/>
    <col min="6919" max="6919" width="9.6640625" style="53" bestFit="1" customWidth="1"/>
    <col min="6920" max="7168" width="12.33203125" style="53"/>
    <col min="7169" max="7169" width="48.88671875" style="53" customWidth="1"/>
    <col min="7170" max="7170" width="6.6640625" style="53" bestFit="1" customWidth="1"/>
    <col min="7171" max="7171" width="5.5546875" style="53" bestFit="1" customWidth="1"/>
    <col min="7172" max="7172" width="4" style="53" bestFit="1" customWidth="1"/>
    <col min="7173" max="7173" width="15.44140625" style="53" bestFit="1" customWidth="1"/>
    <col min="7174" max="7174" width="11" style="53" bestFit="1" customWidth="1"/>
    <col min="7175" max="7175" width="9.6640625" style="53" bestFit="1" customWidth="1"/>
    <col min="7176" max="7424" width="12.33203125" style="53"/>
    <col min="7425" max="7425" width="48.88671875" style="53" customWidth="1"/>
    <col min="7426" max="7426" width="6.6640625" style="53" bestFit="1" customWidth="1"/>
    <col min="7427" max="7427" width="5.5546875" style="53" bestFit="1" customWidth="1"/>
    <col min="7428" max="7428" width="4" style="53" bestFit="1" customWidth="1"/>
    <col min="7429" max="7429" width="15.44140625" style="53" bestFit="1" customWidth="1"/>
    <col min="7430" max="7430" width="11" style="53" bestFit="1" customWidth="1"/>
    <col min="7431" max="7431" width="9.6640625" style="53" bestFit="1" customWidth="1"/>
    <col min="7432" max="7680" width="12.33203125" style="53"/>
    <col min="7681" max="7681" width="48.88671875" style="53" customWidth="1"/>
    <col min="7682" max="7682" width="6.6640625" style="53" bestFit="1" customWidth="1"/>
    <col min="7683" max="7683" width="5.5546875" style="53" bestFit="1" customWidth="1"/>
    <col min="7684" max="7684" width="4" style="53" bestFit="1" customWidth="1"/>
    <col min="7685" max="7685" width="15.44140625" style="53" bestFit="1" customWidth="1"/>
    <col min="7686" max="7686" width="11" style="53" bestFit="1" customWidth="1"/>
    <col min="7687" max="7687" width="9.6640625" style="53" bestFit="1" customWidth="1"/>
    <col min="7688" max="7936" width="12.33203125" style="53"/>
    <col min="7937" max="7937" width="48.88671875" style="53" customWidth="1"/>
    <col min="7938" max="7938" width="6.6640625" style="53" bestFit="1" customWidth="1"/>
    <col min="7939" max="7939" width="5.5546875" style="53" bestFit="1" customWidth="1"/>
    <col min="7940" max="7940" width="4" style="53" bestFit="1" customWidth="1"/>
    <col min="7941" max="7941" width="15.44140625" style="53" bestFit="1" customWidth="1"/>
    <col min="7942" max="7942" width="11" style="53" bestFit="1" customWidth="1"/>
    <col min="7943" max="7943" width="9.6640625" style="53" bestFit="1" customWidth="1"/>
    <col min="7944" max="8192" width="12.33203125" style="53"/>
    <col min="8193" max="8193" width="48.88671875" style="53" customWidth="1"/>
    <col min="8194" max="8194" width="6.6640625" style="53" bestFit="1" customWidth="1"/>
    <col min="8195" max="8195" width="5.5546875" style="53" bestFit="1" customWidth="1"/>
    <col min="8196" max="8196" width="4" style="53" bestFit="1" customWidth="1"/>
    <col min="8197" max="8197" width="15.44140625" style="53" bestFit="1" customWidth="1"/>
    <col min="8198" max="8198" width="11" style="53" bestFit="1" customWidth="1"/>
    <col min="8199" max="8199" width="9.6640625" style="53" bestFit="1" customWidth="1"/>
    <col min="8200" max="8448" width="12.33203125" style="53"/>
    <col min="8449" max="8449" width="48.88671875" style="53" customWidth="1"/>
    <col min="8450" max="8450" width="6.6640625" style="53" bestFit="1" customWidth="1"/>
    <col min="8451" max="8451" width="5.5546875" style="53" bestFit="1" customWidth="1"/>
    <col min="8452" max="8452" width="4" style="53" bestFit="1" customWidth="1"/>
    <col min="8453" max="8453" width="15.44140625" style="53" bestFit="1" customWidth="1"/>
    <col min="8454" max="8454" width="11" style="53" bestFit="1" customWidth="1"/>
    <col min="8455" max="8455" width="9.6640625" style="53" bestFit="1" customWidth="1"/>
    <col min="8456" max="8704" width="12.33203125" style="53"/>
    <col min="8705" max="8705" width="48.88671875" style="53" customWidth="1"/>
    <col min="8706" max="8706" width="6.6640625" style="53" bestFit="1" customWidth="1"/>
    <col min="8707" max="8707" width="5.5546875" style="53" bestFit="1" customWidth="1"/>
    <col min="8708" max="8708" width="4" style="53" bestFit="1" customWidth="1"/>
    <col min="8709" max="8709" width="15.44140625" style="53" bestFit="1" customWidth="1"/>
    <col min="8710" max="8710" width="11" style="53" bestFit="1" customWidth="1"/>
    <col min="8711" max="8711" width="9.6640625" style="53" bestFit="1" customWidth="1"/>
    <col min="8712" max="8960" width="12.33203125" style="53"/>
    <col min="8961" max="8961" width="48.88671875" style="53" customWidth="1"/>
    <col min="8962" max="8962" width="6.6640625" style="53" bestFit="1" customWidth="1"/>
    <col min="8963" max="8963" width="5.5546875" style="53" bestFit="1" customWidth="1"/>
    <col min="8964" max="8964" width="4" style="53" bestFit="1" customWidth="1"/>
    <col min="8965" max="8965" width="15.44140625" style="53" bestFit="1" customWidth="1"/>
    <col min="8966" max="8966" width="11" style="53" bestFit="1" customWidth="1"/>
    <col min="8967" max="8967" width="9.6640625" style="53" bestFit="1" customWidth="1"/>
    <col min="8968" max="9216" width="12.33203125" style="53"/>
    <col min="9217" max="9217" width="48.88671875" style="53" customWidth="1"/>
    <col min="9218" max="9218" width="6.6640625" style="53" bestFit="1" customWidth="1"/>
    <col min="9219" max="9219" width="5.5546875" style="53" bestFit="1" customWidth="1"/>
    <col min="9220" max="9220" width="4" style="53" bestFit="1" customWidth="1"/>
    <col min="9221" max="9221" width="15.44140625" style="53" bestFit="1" customWidth="1"/>
    <col min="9222" max="9222" width="11" style="53" bestFit="1" customWidth="1"/>
    <col min="9223" max="9223" width="9.6640625" style="53" bestFit="1" customWidth="1"/>
    <col min="9224" max="9472" width="12.33203125" style="53"/>
    <col min="9473" max="9473" width="48.88671875" style="53" customWidth="1"/>
    <col min="9474" max="9474" width="6.6640625" style="53" bestFit="1" customWidth="1"/>
    <col min="9475" max="9475" width="5.5546875" style="53" bestFit="1" customWidth="1"/>
    <col min="9476" max="9476" width="4" style="53" bestFit="1" customWidth="1"/>
    <col min="9477" max="9477" width="15.44140625" style="53" bestFit="1" customWidth="1"/>
    <col min="9478" max="9478" width="11" style="53" bestFit="1" customWidth="1"/>
    <col min="9479" max="9479" width="9.6640625" style="53" bestFit="1" customWidth="1"/>
    <col min="9480" max="9728" width="12.33203125" style="53"/>
    <col min="9729" max="9729" width="48.88671875" style="53" customWidth="1"/>
    <col min="9730" max="9730" width="6.6640625" style="53" bestFit="1" customWidth="1"/>
    <col min="9731" max="9731" width="5.5546875" style="53" bestFit="1" customWidth="1"/>
    <col min="9732" max="9732" width="4" style="53" bestFit="1" customWidth="1"/>
    <col min="9733" max="9733" width="15.44140625" style="53" bestFit="1" customWidth="1"/>
    <col min="9734" max="9734" width="11" style="53" bestFit="1" customWidth="1"/>
    <col min="9735" max="9735" width="9.6640625" style="53" bestFit="1" customWidth="1"/>
    <col min="9736" max="9984" width="12.33203125" style="53"/>
    <col min="9985" max="9985" width="48.88671875" style="53" customWidth="1"/>
    <col min="9986" max="9986" width="6.6640625" style="53" bestFit="1" customWidth="1"/>
    <col min="9987" max="9987" width="5.5546875" style="53" bestFit="1" customWidth="1"/>
    <col min="9988" max="9988" width="4" style="53" bestFit="1" customWidth="1"/>
    <col min="9989" max="9989" width="15.44140625" style="53" bestFit="1" customWidth="1"/>
    <col min="9990" max="9990" width="11" style="53" bestFit="1" customWidth="1"/>
    <col min="9991" max="9991" width="9.6640625" style="53" bestFit="1" customWidth="1"/>
    <col min="9992" max="10240" width="12.33203125" style="53"/>
    <col min="10241" max="10241" width="48.88671875" style="53" customWidth="1"/>
    <col min="10242" max="10242" width="6.6640625" style="53" bestFit="1" customWidth="1"/>
    <col min="10243" max="10243" width="5.5546875" style="53" bestFit="1" customWidth="1"/>
    <col min="10244" max="10244" width="4" style="53" bestFit="1" customWidth="1"/>
    <col min="10245" max="10245" width="15.44140625" style="53" bestFit="1" customWidth="1"/>
    <col min="10246" max="10246" width="11" style="53" bestFit="1" customWidth="1"/>
    <col min="10247" max="10247" width="9.6640625" style="53" bestFit="1" customWidth="1"/>
    <col min="10248" max="10496" width="12.33203125" style="53"/>
    <col min="10497" max="10497" width="48.88671875" style="53" customWidth="1"/>
    <col min="10498" max="10498" width="6.6640625" style="53" bestFit="1" customWidth="1"/>
    <col min="10499" max="10499" width="5.5546875" style="53" bestFit="1" customWidth="1"/>
    <col min="10500" max="10500" width="4" style="53" bestFit="1" customWidth="1"/>
    <col min="10501" max="10501" width="15.44140625" style="53" bestFit="1" customWidth="1"/>
    <col min="10502" max="10502" width="11" style="53" bestFit="1" customWidth="1"/>
    <col min="10503" max="10503" width="9.6640625" style="53" bestFit="1" customWidth="1"/>
    <col min="10504" max="10752" width="12.33203125" style="53"/>
    <col min="10753" max="10753" width="48.88671875" style="53" customWidth="1"/>
    <col min="10754" max="10754" width="6.6640625" style="53" bestFit="1" customWidth="1"/>
    <col min="10755" max="10755" width="5.5546875" style="53" bestFit="1" customWidth="1"/>
    <col min="10756" max="10756" width="4" style="53" bestFit="1" customWidth="1"/>
    <col min="10757" max="10757" width="15.44140625" style="53" bestFit="1" customWidth="1"/>
    <col min="10758" max="10758" width="11" style="53" bestFit="1" customWidth="1"/>
    <col min="10759" max="10759" width="9.6640625" style="53" bestFit="1" customWidth="1"/>
    <col min="10760" max="11008" width="12.33203125" style="53"/>
    <col min="11009" max="11009" width="48.88671875" style="53" customWidth="1"/>
    <col min="11010" max="11010" width="6.6640625" style="53" bestFit="1" customWidth="1"/>
    <col min="11011" max="11011" width="5.5546875" style="53" bestFit="1" customWidth="1"/>
    <col min="11012" max="11012" width="4" style="53" bestFit="1" customWidth="1"/>
    <col min="11013" max="11013" width="15.44140625" style="53" bestFit="1" customWidth="1"/>
    <col min="11014" max="11014" width="11" style="53" bestFit="1" customWidth="1"/>
    <col min="11015" max="11015" width="9.6640625" style="53" bestFit="1" customWidth="1"/>
    <col min="11016" max="11264" width="12.33203125" style="53"/>
    <col min="11265" max="11265" width="48.88671875" style="53" customWidth="1"/>
    <col min="11266" max="11266" width="6.6640625" style="53" bestFit="1" customWidth="1"/>
    <col min="11267" max="11267" width="5.5546875" style="53" bestFit="1" customWidth="1"/>
    <col min="11268" max="11268" width="4" style="53" bestFit="1" customWidth="1"/>
    <col min="11269" max="11269" width="15.44140625" style="53" bestFit="1" customWidth="1"/>
    <col min="11270" max="11270" width="11" style="53" bestFit="1" customWidth="1"/>
    <col min="11271" max="11271" width="9.6640625" style="53" bestFit="1" customWidth="1"/>
    <col min="11272" max="11520" width="12.33203125" style="53"/>
    <col min="11521" max="11521" width="48.88671875" style="53" customWidth="1"/>
    <col min="11522" max="11522" width="6.6640625" style="53" bestFit="1" customWidth="1"/>
    <col min="11523" max="11523" width="5.5546875" style="53" bestFit="1" customWidth="1"/>
    <col min="11524" max="11524" width="4" style="53" bestFit="1" customWidth="1"/>
    <col min="11525" max="11525" width="15.44140625" style="53" bestFit="1" customWidth="1"/>
    <col min="11526" max="11526" width="11" style="53" bestFit="1" customWidth="1"/>
    <col min="11527" max="11527" width="9.6640625" style="53" bestFit="1" customWidth="1"/>
    <col min="11528" max="11776" width="12.33203125" style="53"/>
    <col min="11777" max="11777" width="48.88671875" style="53" customWidth="1"/>
    <col min="11778" max="11778" width="6.6640625" style="53" bestFit="1" customWidth="1"/>
    <col min="11779" max="11779" width="5.5546875" style="53" bestFit="1" customWidth="1"/>
    <col min="11780" max="11780" width="4" style="53" bestFit="1" customWidth="1"/>
    <col min="11781" max="11781" width="15.44140625" style="53" bestFit="1" customWidth="1"/>
    <col min="11782" max="11782" width="11" style="53" bestFit="1" customWidth="1"/>
    <col min="11783" max="11783" width="9.6640625" style="53" bestFit="1" customWidth="1"/>
    <col min="11784" max="12032" width="12.33203125" style="53"/>
    <col min="12033" max="12033" width="48.88671875" style="53" customWidth="1"/>
    <col min="12034" max="12034" width="6.6640625" style="53" bestFit="1" customWidth="1"/>
    <col min="12035" max="12035" width="5.5546875" style="53" bestFit="1" customWidth="1"/>
    <col min="12036" max="12036" width="4" style="53" bestFit="1" customWidth="1"/>
    <col min="12037" max="12037" width="15.44140625" style="53" bestFit="1" customWidth="1"/>
    <col min="12038" max="12038" width="11" style="53" bestFit="1" customWidth="1"/>
    <col min="12039" max="12039" width="9.6640625" style="53" bestFit="1" customWidth="1"/>
    <col min="12040" max="12288" width="12.33203125" style="53"/>
    <col min="12289" max="12289" width="48.88671875" style="53" customWidth="1"/>
    <col min="12290" max="12290" width="6.6640625" style="53" bestFit="1" customWidth="1"/>
    <col min="12291" max="12291" width="5.5546875" style="53" bestFit="1" customWidth="1"/>
    <col min="12292" max="12292" width="4" style="53" bestFit="1" customWidth="1"/>
    <col min="12293" max="12293" width="15.44140625" style="53" bestFit="1" customWidth="1"/>
    <col min="12294" max="12294" width="11" style="53" bestFit="1" customWidth="1"/>
    <col min="12295" max="12295" width="9.6640625" style="53" bestFit="1" customWidth="1"/>
    <col min="12296" max="12544" width="12.33203125" style="53"/>
    <col min="12545" max="12545" width="48.88671875" style="53" customWidth="1"/>
    <col min="12546" max="12546" width="6.6640625" style="53" bestFit="1" customWidth="1"/>
    <col min="12547" max="12547" width="5.5546875" style="53" bestFit="1" customWidth="1"/>
    <col min="12548" max="12548" width="4" style="53" bestFit="1" customWidth="1"/>
    <col min="12549" max="12549" width="15.44140625" style="53" bestFit="1" customWidth="1"/>
    <col min="12550" max="12550" width="11" style="53" bestFit="1" customWidth="1"/>
    <col min="12551" max="12551" width="9.6640625" style="53" bestFit="1" customWidth="1"/>
    <col min="12552" max="12800" width="12.33203125" style="53"/>
    <col min="12801" max="12801" width="48.88671875" style="53" customWidth="1"/>
    <col min="12802" max="12802" width="6.6640625" style="53" bestFit="1" customWidth="1"/>
    <col min="12803" max="12803" width="5.5546875" style="53" bestFit="1" customWidth="1"/>
    <col min="12804" max="12804" width="4" style="53" bestFit="1" customWidth="1"/>
    <col min="12805" max="12805" width="15.44140625" style="53" bestFit="1" customWidth="1"/>
    <col min="12806" max="12806" width="11" style="53" bestFit="1" customWidth="1"/>
    <col min="12807" max="12807" width="9.6640625" style="53" bestFit="1" customWidth="1"/>
    <col min="12808" max="13056" width="12.33203125" style="53"/>
    <col min="13057" max="13057" width="48.88671875" style="53" customWidth="1"/>
    <col min="13058" max="13058" width="6.6640625" style="53" bestFit="1" customWidth="1"/>
    <col min="13059" max="13059" width="5.5546875" style="53" bestFit="1" customWidth="1"/>
    <col min="13060" max="13060" width="4" style="53" bestFit="1" customWidth="1"/>
    <col min="13061" max="13061" width="15.44140625" style="53" bestFit="1" customWidth="1"/>
    <col min="13062" max="13062" width="11" style="53" bestFit="1" customWidth="1"/>
    <col min="13063" max="13063" width="9.6640625" style="53" bestFit="1" customWidth="1"/>
    <col min="13064" max="13312" width="12.33203125" style="53"/>
    <col min="13313" max="13313" width="48.88671875" style="53" customWidth="1"/>
    <col min="13314" max="13314" width="6.6640625" style="53" bestFit="1" customWidth="1"/>
    <col min="13315" max="13315" width="5.5546875" style="53" bestFit="1" customWidth="1"/>
    <col min="13316" max="13316" width="4" style="53" bestFit="1" customWidth="1"/>
    <col min="13317" max="13317" width="15.44140625" style="53" bestFit="1" customWidth="1"/>
    <col min="13318" max="13318" width="11" style="53" bestFit="1" customWidth="1"/>
    <col min="13319" max="13319" width="9.6640625" style="53" bestFit="1" customWidth="1"/>
    <col min="13320" max="13568" width="12.33203125" style="53"/>
    <col min="13569" max="13569" width="48.88671875" style="53" customWidth="1"/>
    <col min="13570" max="13570" width="6.6640625" style="53" bestFit="1" customWidth="1"/>
    <col min="13571" max="13571" width="5.5546875" style="53" bestFit="1" customWidth="1"/>
    <col min="13572" max="13572" width="4" style="53" bestFit="1" customWidth="1"/>
    <col min="13573" max="13573" width="15.44140625" style="53" bestFit="1" customWidth="1"/>
    <col min="13574" max="13574" width="11" style="53" bestFit="1" customWidth="1"/>
    <col min="13575" max="13575" width="9.6640625" style="53" bestFit="1" customWidth="1"/>
    <col min="13576" max="13824" width="12.33203125" style="53"/>
    <col min="13825" max="13825" width="48.88671875" style="53" customWidth="1"/>
    <col min="13826" max="13826" width="6.6640625" style="53" bestFit="1" customWidth="1"/>
    <col min="13827" max="13827" width="5.5546875" style="53" bestFit="1" customWidth="1"/>
    <col min="13828" max="13828" width="4" style="53" bestFit="1" customWidth="1"/>
    <col min="13829" max="13829" width="15.44140625" style="53" bestFit="1" customWidth="1"/>
    <col min="13830" max="13830" width="11" style="53" bestFit="1" customWidth="1"/>
    <col min="13831" max="13831" width="9.6640625" style="53" bestFit="1" customWidth="1"/>
    <col min="13832" max="14080" width="12.33203125" style="53"/>
    <col min="14081" max="14081" width="48.88671875" style="53" customWidth="1"/>
    <col min="14082" max="14082" width="6.6640625" style="53" bestFit="1" customWidth="1"/>
    <col min="14083" max="14083" width="5.5546875" style="53" bestFit="1" customWidth="1"/>
    <col min="14084" max="14084" width="4" style="53" bestFit="1" customWidth="1"/>
    <col min="14085" max="14085" width="15.44140625" style="53" bestFit="1" customWidth="1"/>
    <col min="14086" max="14086" width="11" style="53" bestFit="1" customWidth="1"/>
    <col min="14087" max="14087" width="9.6640625" style="53" bestFit="1" customWidth="1"/>
    <col min="14088" max="14336" width="12.33203125" style="53"/>
    <col min="14337" max="14337" width="48.88671875" style="53" customWidth="1"/>
    <col min="14338" max="14338" width="6.6640625" style="53" bestFit="1" customWidth="1"/>
    <col min="14339" max="14339" width="5.5546875" style="53" bestFit="1" customWidth="1"/>
    <col min="14340" max="14340" width="4" style="53" bestFit="1" customWidth="1"/>
    <col min="14341" max="14341" width="15.44140625" style="53" bestFit="1" customWidth="1"/>
    <col min="14342" max="14342" width="11" style="53" bestFit="1" customWidth="1"/>
    <col min="14343" max="14343" width="9.6640625" style="53" bestFit="1" customWidth="1"/>
    <col min="14344" max="14592" width="12.33203125" style="53"/>
    <col min="14593" max="14593" width="48.88671875" style="53" customWidth="1"/>
    <col min="14594" max="14594" width="6.6640625" style="53" bestFit="1" customWidth="1"/>
    <col min="14595" max="14595" width="5.5546875" style="53" bestFit="1" customWidth="1"/>
    <col min="14596" max="14596" width="4" style="53" bestFit="1" customWidth="1"/>
    <col min="14597" max="14597" width="15.44140625" style="53" bestFit="1" customWidth="1"/>
    <col min="14598" max="14598" width="11" style="53" bestFit="1" customWidth="1"/>
    <col min="14599" max="14599" width="9.6640625" style="53" bestFit="1" customWidth="1"/>
    <col min="14600" max="14848" width="12.33203125" style="53"/>
    <col min="14849" max="14849" width="48.88671875" style="53" customWidth="1"/>
    <col min="14850" max="14850" width="6.6640625" style="53" bestFit="1" customWidth="1"/>
    <col min="14851" max="14851" width="5.5546875" style="53" bestFit="1" customWidth="1"/>
    <col min="14852" max="14852" width="4" style="53" bestFit="1" customWidth="1"/>
    <col min="14853" max="14853" width="15.44140625" style="53" bestFit="1" customWidth="1"/>
    <col min="14854" max="14854" width="11" style="53" bestFit="1" customWidth="1"/>
    <col min="14855" max="14855" width="9.6640625" style="53" bestFit="1" customWidth="1"/>
    <col min="14856" max="15104" width="12.33203125" style="53"/>
    <col min="15105" max="15105" width="48.88671875" style="53" customWidth="1"/>
    <col min="15106" max="15106" width="6.6640625" style="53" bestFit="1" customWidth="1"/>
    <col min="15107" max="15107" width="5.5546875" style="53" bestFit="1" customWidth="1"/>
    <col min="15108" max="15108" width="4" style="53" bestFit="1" customWidth="1"/>
    <col min="15109" max="15109" width="15.44140625" style="53" bestFit="1" customWidth="1"/>
    <col min="15110" max="15110" width="11" style="53" bestFit="1" customWidth="1"/>
    <col min="15111" max="15111" width="9.6640625" style="53" bestFit="1" customWidth="1"/>
    <col min="15112" max="15360" width="12.33203125" style="53"/>
    <col min="15361" max="15361" width="48.88671875" style="53" customWidth="1"/>
    <col min="15362" max="15362" width="6.6640625" style="53" bestFit="1" customWidth="1"/>
    <col min="15363" max="15363" width="5.5546875" style="53" bestFit="1" customWidth="1"/>
    <col min="15364" max="15364" width="4" style="53" bestFit="1" customWidth="1"/>
    <col min="15365" max="15365" width="15.44140625" style="53" bestFit="1" customWidth="1"/>
    <col min="15366" max="15366" width="11" style="53" bestFit="1" customWidth="1"/>
    <col min="15367" max="15367" width="9.6640625" style="53" bestFit="1" customWidth="1"/>
    <col min="15368" max="15616" width="12.33203125" style="53"/>
    <col min="15617" max="15617" width="48.88671875" style="53" customWidth="1"/>
    <col min="15618" max="15618" width="6.6640625" style="53" bestFit="1" customWidth="1"/>
    <col min="15619" max="15619" width="5.5546875" style="53" bestFit="1" customWidth="1"/>
    <col min="15620" max="15620" width="4" style="53" bestFit="1" customWidth="1"/>
    <col min="15621" max="15621" width="15.44140625" style="53" bestFit="1" customWidth="1"/>
    <col min="15622" max="15622" width="11" style="53" bestFit="1" customWidth="1"/>
    <col min="15623" max="15623" width="9.6640625" style="53" bestFit="1" customWidth="1"/>
    <col min="15624" max="15872" width="12.33203125" style="53"/>
    <col min="15873" max="15873" width="48.88671875" style="53" customWidth="1"/>
    <col min="15874" max="15874" width="6.6640625" style="53" bestFit="1" customWidth="1"/>
    <col min="15875" max="15875" width="5.5546875" style="53" bestFit="1" customWidth="1"/>
    <col min="15876" max="15876" width="4" style="53" bestFit="1" customWidth="1"/>
    <col min="15877" max="15877" width="15.44140625" style="53" bestFit="1" customWidth="1"/>
    <col min="15878" max="15878" width="11" style="53" bestFit="1" customWidth="1"/>
    <col min="15879" max="15879" width="9.6640625" style="53" bestFit="1" customWidth="1"/>
    <col min="15880" max="16128" width="12.33203125" style="53"/>
    <col min="16129" max="16129" width="48.88671875" style="53" customWidth="1"/>
    <col min="16130" max="16130" width="6.6640625" style="53" bestFit="1" customWidth="1"/>
    <col min="16131" max="16131" width="5.5546875" style="53" bestFit="1" customWidth="1"/>
    <col min="16132" max="16132" width="4" style="53" bestFit="1" customWidth="1"/>
    <col min="16133" max="16133" width="15.44140625" style="53" bestFit="1" customWidth="1"/>
    <col min="16134" max="16134" width="11" style="53" bestFit="1" customWidth="1"/>
    <col min="16135" max="16135" width="9.6640625" style="53" bestFit="1" customWidth="1"/>
    <col min="16136" max="16384" width="12.33203125" style="53"/>
  </cols>
  <sheetData>
    <row r="1" spans="1:7" ht="13.95" customHeight="1">
      <c r="A1" s="52" t="s">
        <v>82</v>
      </c>
    </row>
    <row r="2" spans="1:7" ht="13.95" customHeight="1">
      <c r="A2" s="55"/>
      <c r="B2" s="56"/>
      <c r="C2" s="56"/>
      <c r="D2" s="56"/>
      <c r="E2" s="56"/>
      <c r="F2" s="56"/>
    </row>
    <row r="3" spans="1:7" ht="13.95" customHeight="1">
      <c r="A3" s="57" t="s">
        <v>83</v>
      </c>
      <c r="B3" s="58"/>
      <c r="C3" s="58"/>
      <c r="D3" s="58"/>
      <c r="E3" s="58"/>
      <c r="F3" s="59"/>
    </row>
    <row r="4" spans="1:7" ht="13.95" customHeight="1">
      <c r="A4" s="60" t="s">
        <v>84</v>
      </c>
      <c r="F4" s="61"/>
    </row>
    <row r="5" spans="1:7" ht="13.95" customHeight="1">
      <c r="A5" s="62" t="s">
        <v>85</v>
      </c>
      <c r="B5" s="63"/>
      <c r="C5" s="63"/>
      <c r="D5" s="63"/>
      <c r="E5" s="63"/>
      <c r="F5" s="61"/>
    </row>
    <row r="6" spans="1:7" ht="4.2" customHeight="1">
      <c r="A6" s="64"/>
      <c r="B6" s="63"/>
      <c r="C6" s="63"/>
      <c r="D6" s="63"/>
      <c r="E6" s="63"/>
      <c r="F6" s="61"/>
    </row>
    <row r="7" spans="1:7" ht="13.95" customHeight="1">
      <c r="A7" s="65"/>
      <c r="B7" s="66" t="s">
        <v>86</v>
      </c>
      <c r="C7" s="66" t="s">
        <v>87</v>
      </c>
      <c r="D7" s="66" t="s">
        <v>88</v>
      </c>
      <c r="E7" s="66" t="s">
        <v>89</v>
      </c>
      <c r="F7" s="67"/>
    </row>
    <row r="8" spans="1:7" ht="13.95" customHeight="1">
      <c r="A8" s="60" t="s">
        <v>90</v>
      </c>
      <c r="B8" s="68">
        <v>2.8</v>
      </c>
      <c r="C8" s="69"/>
      <c r="D8" s="70"/>
      <c r="E8" s="70"/>
      <c r="F8" s="71"/>
    </row>
    <row r="9" spans="1:7" ht="13.95" customHeight="1">
      <c r="A9" s="72" t="s">
        <v>91</v>
      </c>
      <c r="B9" s="73"/>
      <c r="C9" s="74">
        <v>0.05</v>
      </c>
      <c r="D9" s="75"/>
      <c r="E9" s="76"/>
      <c r="F9" s="77"/>
    </row>
    <row r="10" spans="1:7" ht="13.95" customHeight="1">
      <c r="A10" s="72" t="s">
        <v>92</v>
      </c>
      <c r="B10" s="76"/>
      <c r="C10" s="78"/>
      <c r="D10" s="79">
        <v>85</v>
      </c>
      <c r="E10" s="75"/>
      <c r="F10" s="77"/>
    </row>
    <row r="11" spans="1:7" s="63" customFormat="1" ht="13.95" customHeight="1">
      <c r="A11" s="72" t="s">
        <v>93</v>
      </c>
      <c r="B11" s="76"/>
      <c r="C11" s="76"/>
      <c r="D11" s="78"/>
      <c r="E11" s="80">
        <v>950</v>
      </c>
      <c r="F11" s="77"/>
      <c r="G11" s="54"/>
    </row>
    <row r="12" spans="1:7" ht="13.95" customHeight="1">
      <c r="A12" s="72" t="s">
        <v>94</v>
      </c>
      <c r="B12" s="76"/>
      <c r="C12" s="76"/>
      <c r="D12" s="81"/>
      <c r="E12" s="80">
        <v>640</v>
      </c>
      <c r="F12" s="77"/>
    </row>
    <row r="13" spans="1:7" ht="13.95" customHeight="1">
      <c r="A13" s="82" t="s">
        <v>95</v>
      </c>
      <c r="B13" s="76"/>
      <c r="C13" s="73"/>
      <c r="D13" s="79">
        <v>70</v>
      </c>
      <c r="E13" s="83"/>
      <c r="F13" s="77"/>
    </row>
    <row r="14" spans="1:7" ht="13.95" customHeight="1">
      <c r="A14" s="82" t="s">
        <v>96</v>
      </c>
      <c r="B14" s="76"/>
      <c r="C14" s="73"/>
      <c r="D14" s="84">
        <f>100-D13</f>
        <v>30</v>
      </c>
      <c r="E14" s="85"/>
      <c r="F14" s="77"/>
    </row>
    <row r="15" spans="1:7" ht="13.95" customHeight="1">
      <c r="A15" s="72" t="s">
        <v>97</v>
      </c>
      <c r="B15" s="76"/>
      <c r="C15" s="86"/>
      <c r="D15" s="78"/>
      <c r="E15" s="87">
        <f>E11*D13/100+E12*D14/100</f>
        <v>857</v>
      </c>
      <c r="F15" s="77"/>
    </row>
    <row r="16" spans="1:7" ht="13.95" customHeight="1">
      <c r="A16" s="72" t="s">
        <v>98</v>
      </c>
      <c r="B16" s="73"/>
      <c r="C16" s="88">
        <v>6</v>
      </c>
      <c r="D16" s="89"/>
      <c r="E16" s="70"/>
      <c r="F16" s="77"/>
    </row>
    <row r="17" spans="1:7" ht="13.95" customHeight="1">
      <c r="A17" s="72" t="s">
        <v>99</v>
      </c>
      <c r="B17" s="73"/>
      <c r="C17" s="88">
        <v>10</v>
      </c>
      <c r="D17" s="89"/>
      <c r="E17" s="76"/>
      <c r="F17" s="77"/>
      <c r="G17" s="90"/>
    </row>
    <row r="18" spans="1:7" ht="13.95" customHeight="1">
      <c r="A18" s="72" t="s">
        <v>100</v>
      </c>
      <c r="B18" s="76"/>
      <c r="C18" s="70"/>
      <c r="D18" s="76"/>
      <c r="E18" s="76"/>
      <c r="F18" s="77"/>
    </row>
    <row r="19" spans="1:7" ht="13.95" customHeight="1">
      <c r="A19" s="72" t="s">
        <v>101</v>
      </c>
      <c r="B19" s="80">
        <v>0.9</v>
      </c>
      <c r="C19" s="76"/>
      <c r="D19" s="76"/>
      <c r="E19" s="76"/>
      <c r="F19" s="77"/>
    </row>
    <row r="20" spans="1:7" ht="13.95" customHeight="1">
      <c r="A20" s="72" t="s">
        <v>102</v>
      </c>
      <c r="B20" s="80">
        <v>1.1000000000000001</v>
      </c>
      <c r="C20" s="76"/>
      <c r="D20" s="76"/>
      <c r="E20" s="76"/>
      <c r="F20" s="77"/>
    </row>
    <row r="21" spans="1:7" ht="13.95" customHeight="1">
      <c r="A21" s="91" t="s">
        <v>103</v>
      </c>
      <c r="B21" s="92">
        <f>B19*D14/100+B20*D13/100</f>
        <v>1.04</v>
      </c>
      <c r="C21" s="93"/>
      <c r="D21" s="93"/>
      <c r="E21" s="93"/>
      <c r="F21" s="94"/>
    </row>
    <row r="22" spans="1:7" ht="13.95" customHeight="1">
      <c r="A22" s="95"/>
      <c r="B22" s="96"/>
      <c r="C22" s="95"/>
      <c r="D22" s="95"/>
      <c r="E22" s="95"/>
      <c r="F22" s="95"/>
    </row>
    <row r="23" spans="1:7" ht="13.95" customHeight="1">
      <c r="A23" s="97" t="s">
        <v>104</v>
      </c>
      <c r="B23" s="98"/>
      <c r="C23" s="98"/>
      <c r="D23" s="98"/>
      <c r="E23" s="98"/>
      <c r="F23" s="99"/>
    </row>
    <row r="24" spans="1:7" s="63" customFormat="1" ht="13.95" customHeight="1">
      <c r="A24" s="100" t="str">
        <f>"Je vends mon bois sous forme longue au prix de la chaleur de "&amp;C9&amp;" / kWh."</f>
        <v>Je vends mon bois sous forme longue au prix de la chaleur de 0.05 / kWh.</v>
      </c>
      <c r="B24" s="101"/>
      <c r="C24" s="101"/>
      <c r="D24" s="101"/>
      <c r="E24" s="101"/>
      <c r="F24" s="102"/>
      <c r="G24" s="54"/>
    </row>
    <row r="25" spans="1:7" ht="13.95" customHeight="1">
      <c r="A25" s="64" t="s">
        <v>105</v>
      </c>
      <c r="F25" s="61"/>
    </row>
    <row r="26" spans="1:7" ht="4.2" customHeight="1">
      <c r="A26" s="64"/>
      <c r="B26" s="63"/>
      <c r="C26" s="63"/>
      <c r="D26" s="63"/>
      <c r="E26" s="63"/>
      <c r="F26" s="61"/>
    </row>
    <row r="27" spans="1:7" ht="13.95" customHeight="1">
      <c r="A27" s="103" t="s">
        <v>106</v>
      </c>
      <c r="B27" s="66" t="s">
        <v>87</v>
      </c>
      <c r="C27" s="66" t="s">
        <v>107</v>
      </c>
      <c r="D27" s="66" t="s">
        <v>88</v>
      </c>
      <c r="E27" s="66" t="s">
        <v>108</v>
      </c>
      <c r="F27" s="104" t="s">
        <v>109</v>
      </c>
    </row>
    <row r="28" spans="1:7" ht="13.95" customHeight="1">
      <c r="A28" s="105" t="s">
        <v>110</v>
      </c>
      <c r="B28" s="106">
        <f>C9</f>
        <v>0.05</v>
      </c>
      <c r="C28" s="70"/>
      <c r="D28" s="70"/>
      <c r="E28" s="70"/>
      <c r="F28" s="71"/>
      <c r="G28" s="90"/>
    </row>
    <row r="29" spans="1:7" ht="13.95" customHeight="1">
      <c r="A29" s="72" t="s">
        <v>111</v>
      </c>
      <c r="B29" s="76"/>
      <c r="C29" s="76">
        <f>E15</f>
        <v>857</v>
      </c>
      <c r="D29" s="76"/>
      <c r="E29" s="107" t="str">
        <f>"("&amp;B28&amp;" x "&amp;C29&amp;")"</f>
        <v>(0.05 x 857)</v>
      </c>
      <c r="F29" s="108">
        <f>ROUND(B28*C29,2)</f>
        <v>42.85</v>
      </c>
    </row>
    <row r="30" spans="1:7" ht="13.95" customHeight="1">
      <c r="A30" s="72" t="s">
        <v>112</v>
      </c>
      <c r="B30" s="76"/>
      <c r="C30" s="76"/>
      <c r="D30" s="76">
        <f>D10</f>
        <v>85</v>
      </c>
      <c r="E30" s="107" t="str">
        <f>"("&amp;D30&amp;"/100 x "&amp;F29&amp;")"</f>
        <v>(85/100 x 42.85)</v>
      </c>
      <c r="F30" s="108">
        <f>ROUND(D30/100*F29,2)</f>
        <v>36.42</v>
      </c>
    </row>
    <row r="31" spans="1:7" ht="13.95" customHeight="1">
      <c r="A31" s="60" t="s">
        <v>113</v>
      </c>
      <c r="B31" s="109">
        <f>C16</f>
        <v>6</v>
      </c>
      <c r="C31" s="86"/>
      <c r="D31" s="86"/>
      <c r="E31" s="110" t="str">
        <f>"("&amp;F30&amp;" - "&amp;B31&amp;")"</f>
        <v>(36.42 - 6)</v>
      </c>
      <c r="F31" s="111">
        <f>F30-B31</f>
        <v>30.42</v>
      </c>
    </row>
    <row r="32" spans="1:7" ht="13.95" customHeight="1">
      <c r="A32" s="112" t="s">
        <v>114</v>
      </c>
      <c r="B32" s="66"/>
      <c r="C32" s="66"/>
      <c r="D32" s="66"/>
      <c r="E32" s="66"/>
      <c r="F32" s="113">
        <f>F31</f>
        <v>30.42</v>
      </c>
    </row>
    <row r="33" spans="1:7" ht="13.95" customHeight="1">
      <c r="A33" s="114" t="s">
        <v>115</v>
      </c>
      <c r="B33" s="115">
        <f>C17</f>
        <v>10</v>
      </c>
      <c r="C33" s="70"/>
      <c r="D33" s="70"/>
      <c r="E33" s="116" t="str">
        <f>"("&amp;F32&amp;" - "&amp;B33&amp;")"</f>
        <v>(30.42 - 10)</v>
      </c>
      <c r="F33" s="117">
        <f>F31-B33</f>
        <v>20.420000000000002</v>
      </c>
    </row>
    <row r="34" spans="1:7" ht="4.2" customHeight="1">
      <c r="A34" s="82"/>
      <c r="B34" s="63"/>
      <c r="C34" s="63"/>
      <c r="D34" s="63"/>
      <c r="E34" s="63"/>
      <c r="F34" s="61"/>
    </row>
    <row r="35" spans="1:7" ht="13.95" customHeight="1">
      <c r="A35" s="72" t="s">
        <v>116</v>
      </c>
      <c r="B35" s="118"/>
      <c r="C35" s="118"/>
      <c r="D35" s="118"/>
      <c r="E35" s="107" t="str">
        <f>"("&amp;F33&amp;" x "&amp;B8&amp;")"</f>
        <v>(20.42 x 2.8)</v>
      </c>
      <c r="F35" s="119">
        <f>ROUND(F33*B8,2)</f>
        <v>57.18</v>
      </c>
      <c r="G35" s="120" t="s">
        <v>117</v>
      </c>
    </row>
    <row r="36" spans="1:7" s="63" customFormat="1" ht="13.95" customHeight="1">
      <c r="A36" s="121" t="s">
        <v>118</v>
      </c>
      <c r="B36" s="122"/>
      <c r="C36" s="122"/>
      <c r="D36" s="122"/>
      <c r="E36" s="123" t="str">
        <f>"("&amp;F35&amp;" / "&amp;B21&amp;")"</f>
        <v>(57.18 / 1.04)</v>
      </c>
      <c r="F36" s="124">
        <f>ROUND(F35/B21,2)</f>
        <v>54.98</v>
      </c>
      <c r="G36" s="125" t="s">
        <v>119</v>
      </c>
    </row>
    <row r="37" spans="1:7" ht="13.95" customHeight="1">
      <c r="A37" s="95"/>
      <c r="B37" s="95"/>
      <c r="C37" s="95"/>
      <c r="D37" s="95"/>
      <c r="E37" s="95"/>
      <c r="F37" s="95"/>
    </row>
    <row r="38" spans="1:7" ht="13.95" customHeight="1">
      <c r="A38" s="126" t="s">
        <v>120</v>
      </c>
      <c r="B38" s="127"/>
      <c r="C38" s="127"/>
      <c r="D38" s="127"/>
      <c r="E38" s="127"/>
      <c r="F38" s="128"/>
    </row>
    <row r="39" spans="1:7" ht="13.95" customHeight="1">
      <c r="A39" s="129" t="s">
        <v>121</v>
      </c>
      <c r="F39" s="61"/>
    </row>
    <row r="40" spans="1:7" ht="13.95" customHeight="1">
      <c r="A40" s="64" t="str">
        <f>"Je vends mon bois sous forme longue au prix départ forêt à CHF "&amp;F35&amp;" / Fm."</f>
        <v>Je vends mon bois sous forme longue au prix départ forêt à CHF 57.18 / Fm.</v>
      </c>
      <c r="B40" s="130"/>
      <c r="C40" s="130"/>
      <c r="D40" s="130"/>
      <c r="E40" s="130"/>
      <c r="F40" s="131"/>
    </row>
    <row r="41" spans="1:7" ht="13.95" customHeight="1">
      <c r="A41" s="64" t="s">
        <v>122</v>
      </c>
      <c r="B41" s="130"/>
      <c r="C41" s="130"/>
      <c r="D41" s="130"/>
      <c r="E41" s="130"/>
      <c r="F41" s="131"/>
    </row>
    <row r="42" spans="1:7" ht="4.2" customHeight="1">
      <c r="A42" s="64"/>
      <c r="B42" s="63"/>
      <c r="C42" s="63"/>
      <c r="D42" s="63"/>
      <c r="E42" s="63"/>
      <c r="F42" s="61"/>
    </row>
    <row r="43" spans="1:7" ht="13.95" customHeight="1">
      <c r="A43" s="103" t="s">
        <v>106</v>
      </c>
      <c r="B43" s="66" t="s">
        <v>87</v>
      </c>
      <c r="C43" s="66" t="s">
        <v>107</v>
      </c>
      <c r="D43" s="66" t="s">
        <v>88</v>
      </c>
      <c r="E43" s="66" t="s">
        <v>108</v>
      </c>
      <c r="F43" s="104" t="s">
        <v>109</v>
      </c>
    </row>
    <row r="44" spans="1:7" ht="13.95" customHeight="1">
      <c r="A44" s="105" t="s">
        <v>123</v>
      </c>
      <c r="B44" s="132">
        <f>F35</f>
        <v>57.18</v>
      </c>
      <c r="C44" s="70"/>
      <c r="D44" s="70"/>
      <c r="E44" s="70"/>
      <c r="F44" s="133"/>
    </row>
    <row r="45" spans="1:7" ht="13.95" customHeight="1">
      <c r="A45" s="134" t="s">
        <v>124</v>
      </c>
      <c r="B45" s="135"/>
      <c r="C45" s="76"/>
      <c r="D45" s="76"/>
      <c r="E45" s="107" t="str">
        <f>"("&amp;B44&amp;" / "&amp;B8&amp;")"</f>
        <v>(57.18 / 2.8)</v>
      </c>
      <c r="F45" s="136">
        <f>ROUND(B44/B8,2)</f>
        <v>20.420000000000002</v>
      </c>
      <c r="G45" s="90"/>
    </row>
    <row r="46" spans="1:7" ht="13.95" customHeight="1">
      <c r="A46" s="134" t="s">
        <v>125</v>
      </c>
      <c r="B46" s="135">
        <f>C17</f>
        <v>10</v>
      </c>
      <c r="C46" s="76"/>
      <c r="D46" s="76"/>
      <c r="E46" s="107" t="str">
        <f>"("&amp;F45&amp;" + "&amp;B46&amp;")"</f>
        <v>(20.42 + 10)</v>
      </c>
      <c r="F46" s="136">
        <f>F45+B46</f>
        <v>30.42</v>
      </c>
    </row>
    <row r="47" spans="1:7" ht="13.95" customHeight="1">
      <c r="A47" s="134" t="s">
        <v>126</v>
      </c>
      <c r="B47" s="135">
        <f>C16</f>
        <v>6</v>
      </c>
      <c r="C47" s="76"/>
      <c r="D47" s="76"/>
      <c r="E47" s="107" t="str">
        <f>"("&amp;F46&amp;" + "&amp;B47&amp;")"</f>
        <v>(30.42 + 6)</v>
      </c>
      <c r="F47" s="136">
        <f>F46+B47</f>
        <v>36.42</v>
      </c>
    </row>
    <row r="48" spans="1:7" ht="13.95" customHeight="1">
      <c r="A48" s="134" t="s">
        <v>92</v>
      </c>
      <c r="B48" s="86"/>
      <c r="C48" s="86"/>
      <c r="D48" s="86">
        <f>D10</f>
        <v>85</v>
      </c>
      <c r="E48" s="110" t="str">
        <f>"("&amp;F47&amp;" / "&amp;D48&amp;" x 100)"</f>
        <v>(36.42 / 85 x 100)</v>
      </c>
      <c r="F48" s="137">
        <f>ROUND(F47/D48*100,2)</f>
        <v>42.85</v>
      </c>
    </row>
    <row r="49" spans="1:7" ht="4.2" customHeight="1">
      <c r="A49" s="91"/>
      <c r="B49" s="138"/>
      <c r="C49" s="138"/>
      <c r="D49" s="138"/>
      <c r="E49" s="138"/>
      <c r="F49" s="94"/>
    </row>
    <row r="50" spans="1:7" ht="13.95" customHeight="1">
      <c r="A50" s="65" t="s">
        <v>127</v>
      </c>
      <c r="B50" s="66"/>
      <c r="C50" s="139">
        <f>E15</f>
        <v>857</v>
      </c>
      <c r="D50" s="139"/>
      <c r="E50" s="140" t="str">
        <f>"("&amp;F48&amp;" / "&amp;C50&amp;")"</f>
        <v>(42.85 / 857)</v>
      </c>
      <c r="F50" s="141">
        <f>F48/C50</f>
        <v>0.05</v>
      </c>
      <c r="G50" s="142" t="s">
        <v>128</v>
      </c>
    </row>
    <row r="51" spans="1:7" s="63" customFormat="1" ht="13.95" customHeight="1">
      <c r="A51" s="95"/>
      <c r="B51" s="96"/>
      <c r="C51" s="96"/>
      <c r="D51" s="96"/>
      <c r="E51" s="96"/>
      <c r="F51" s="143"/>
      <c r="G51" s="54"/>
    </row>
    <row r="52" spans="1:7" ht="13.95" customHeight="1">
      <c r="A52" s="144" t="s">
        <v>129</v>
      </c>
      <c r="B52" s="145"/>
      <c r="C52" s="145"/>
      <c r="D52" s="145"/>
      <c r="E52" s="145"/>
      <c r="F52" s="146"/>
    </row>
    <row r="53" spans="1:7" ht="13.95" customHeight="1">
      <c r="A53" s="147" t="s">
        <v>130</v>
      </c>
      <c r="B53" s="148"/>
      <c r="C53" s="149"/>
      <c r="D53" s="149"/>
      <c r="E53" s="150"/>
      <c r="F53" s="151"/>
    </row>
    <row r="54" spans="1:7" ht="13.95" customHeight="1">
      <c r="A54" s="64" t="s">
        <v>131</v>
      </c>
      <c r="B54" s="152"/>
      <c r="C54" s="130"/>
      <c r="D54" s="130"/>
      <c r="E54" s="153"/>
      <c r="F54" s="154"/>
    </row>
    <row r="55" spans="1:7" ht="4.2" customHeight="1">
      <c r="A55" s="64"/>
      <c r="B55" s="63"/>
      <c r="C55" s="63"/>
      <c r="D55" s="63"/>
      <c r="E55" s="63"/>
      <c r="F55" s="61"/>
    </row>
    <row r="56" spans="1:7" ht="13.95" customHeight="1">
      <c r="A56" s="155"/>
      <c r="B56" s="66" t="s">
        <v>87</v>
      </c>
      <c r="C56" s="66" t="s">
        <v>107</v>
      </c>
      <c r="D56" s="66" t="s">
        <v>88</v>
      </c>
      <c r="E56" s="66" t="s">
        <v>108</v>
      </c>
      <c r="F56" s="104" t="s">
        <v>109</v>
      </c>
    </row>
    <row r="57" spans="1:7" ht="13.95" customHeight="1">
      <c r="A57" s="105" t="s">
        <v>132</v>
      </c>
      <c r="B57" s="156"/>
      <c r="C57" s="157"/>
      <c r="D57" s="157"/>
      <c r="E57" s="158"/>
      <c r="F57" s="159">
        <f>F47</f>
        <v>36.42</v>
      </c>
    </row>
    <row r="58" spans="1:7" ht="13.95" customHeight="1">
      <c r="A58" s="160" t="s">
        <v>133</v>
      </c>
      <c r="B58" s="161">
        <f>C16</f>
        <v>6</v>
      </c>
      <c r="C58" s="122"/>
      <c r="D58" s="122"/>
      <c r="E58" s="123" t="str">
        <f>"("&amp;F57&amp;" - "&amp;B58&amp;")"</f>
        <v>(36.42 - 6)</v>
      </c>
      <c r="F58" s="162">
        <f>F57-B58</f>
        <v>30.42</v>
      </c>
    </row>
    <row r="59" spans="1:7" ht="13.95" customHeight="1">
      <c r="A59" s="112" t="s">
        <v>134</v>
      </c>
      <c r="B59" s="66"/>
      <c r="C59" s="66"/>
      <c r="D59" s="66"/>
      <c r="E59" s="66"/>
      <c r="F59" s="163">
        <f>F58</f>
        <v>30.42</v>
      </c>
    </row>
    <row r="60" spans="1:7" ht="7.95" customHeight="1"/>
    <row r="61" spans="1:7" ht="13.95" customHeight="1">
      <c r="A61" s="171" t="s">
        <v>135</v>
      </c>
    </row>
    <row r="63" spans="1:7">
      <c r="A63" s="54"/>
    </row>
    <row r="64" spans="1:7">
      <c r="A64" s="63"/>
    </row>
    <row r="65" spans="1:7">
      <c r="G65" s="90"/>
    </row>
    <row r="66" spans="1:7">
      <c r="B66" s="164"/>
      <c r="C66" s="164"/>
      <c r="D66" s="164"/>
      <c r="E66" s="165"/>
      <c r="F66" s="164"/>
    </row>
    <row r="68" spans="1:7">
      <c r="E68" s="153"/>
      <c r="F68" s="166"/>
    </row>
    <row r="69" spans="1:7">
      <c r="E69" s="153"/>
      <c r="F69" s="166"/>
    </row>
    <row r="70" spans="1:7">
      <c r="B70" s="166"/>
      <c r="E70" s="153"/>
      <c r="F70" s="166"/>
    </row>
    <row r="71" spans="1:7">
      <c r="B71" s="166"/>
      <c r="E71" s="153"/>
      <c r="F71" s="166"/>
    </row>
    <row r="72" spans="1:7">
      <c r="A72" s="63"/>
      <c r="B72" s="63"/>
      <c r="C72" s="63"/>
      <c r="D72" s="63"/>
      <c r="E72" s="63"/>
      <c r="F72" s="167"/>
    </row>
    <row r="75" spans="1:7">
      <c r="A75" s="90"/>
    </row>
    <row r="76" spans="1:7">
      <c r="A76" s="63"/>
    </row>
    <row r="78" spans="1:7">
      <c r="B78" s="164"/>
      <c r="C78" s="164"/>
      <c r="D78" s="164"/>
      <c r="E78" s="165"/>
      <c r="F78" s="164"/>
    </row>
    <row r="80" spans="1:7">
      <c r="E80" s="153"/>
      <c r="F80" s="166"/>
    </row>
    <row r="81" spans="1:6" s="54" customFormat="1">
      <c r="A81" s="53"/>
      <c r="B81" s="53"/>
      <c r="C81" s="53"/>
      <c r="D81" s="53"/>
      <c r="E81" s="153"/>
      <c r="F81" s="166"/>
    </row>
    <row r="82" spans="1:6" s="54" customFormat="1">
      <c r="A82" s="53"/>
      <c r="B82" s="166"/>
      <c r="C82" s="53"/>
      <c r="D82" s="53"/>
      <c r="E82" s="153"/>
      <c r="F82" s="166"/>
    </row>
    <row r="83" spans="1:6" s="54" customFormat="1">
      <c r="A83" s="53"/>
      <c r="B83" s="166"/>
      <c r="C83" s="53"/>
      <c r="D83" s="53"/>
      <c r="E83" s="153"/>
      <c r="F83" s="166"/>
    </row>
    <row r="84" spans="1:6" s="54" customFormat="1">
      <c r="A84" s="63"/>
      <c r="B84" s="63"/>
      <c r="C84" s="63"/>
      <c r="D84" s="63"/>
      <c r="E84" s="63"/>
      <c r="F84" s="167"/>
    </row>
    <row r="87" spans="1:6" s="54" customFormat="1">
      <c r="A87" s="90"/>
      <c r="B87" s="53"/>
      <c r="C87" s="53"/>
      <c r="D87" s="53"/>
      <c r="E87" s="53"/>
      <c r="F87" s="53"/>
    </row>
    <row r="88" spans="1:6" s="54" customFormat="1">
      <c r="A88" s="63"/>
      <c r="B88" s="53"/>
      <c r="C88" s="53"/>
      <c r="D88" s="53"/>
      <c r="E88" s="53"/>
      <c r="F88" s="53"/>
    </row>
    <row r="90" spans="1:6" s="54" customFormat="1">
      <c r="A90" s="53"/>
      <c r="B90" s="164"/>
      <c r="C90" s="164"/>
      <c r="D90" s="164"/>
      <c r="E90" s="165"/>
      <c r="F90" s="164"/>
    </row>
    <row r="92" spans="1:6" s="54" customFormat="1">
      <c r="A92" s="53"/>
      <c r="B92" s="53"/>
      <c r="C92" s="53"/>
      <c r="D92" s="53"/>
      <c r="E92" s="153"/>
      <c r="F92" s="166"/>
    </row>
    <row r="93" spans="1:6" s="54" customFormat="1">
      <c r="A93" s="53"/>
      <c r="B93" s="53"/>
      <c r="C93" s="53"/>
      <c r="D93" s="53"/>
      <c r="E93" s="153"/>
      <c r="F93" s="166"/>
    </row>
    <row r="94" spans="1:6" s="54" customFormat="1">
      <c r="A94" s="53"/>
      <c r="B94" s="166"/>
      <c r="C94" s="53"/>
      <c r="D94" s="53"/>
      <c r="E94" s="153"/>
      <c r="F94" s="166"/>
    </row>
    <row r="95" spans="1:6" s="54" customFormat="1">
      <c r="A95" s="53"/>
      <c r="B95" s="166"/>
      <c r="C95" s="53"/>
      <c r="D95" s="53"/>
      <c r="E95" s="153"/>
      <c r="F95" s="166"/>
    </row>
    <row r="96" spans="1:6" s="54" customFormat="1">
      <c r="A96" s="63"/>
      <c r="B96" s="63"/>
      <c r="C96" s="63"/>
      <c r="D96" s="63"/>
      <c r="E96" s="63"/>
      <c r="F96" s="167"/>
    </row>
    <row r="101" spans="1:6" s="54" customFormat="1">
      <c r="A101" s="90"/>
      <c r="B101" s="53"/>
      <c r="C101" s="53"/>
      <c r="D101" s="53"/>
      <c r="E101" s="53"/>
      <c r="F101" s="53"/>
    </row>
    <row r="102" spans="1:6" s="54" customFormat="1">
      <c r="A102" s="63"/>
      <c r="B102" s="53"/>
      <c r="C102" s="53"/>
      <c r="D102" s="53"/>
      <c r="E102" s="53"/>
      <c r="F102" s="53"/>
    </row>
    <row r="103" spans="1:6" s="54" customFormat="1">
      <c r="A103" s="168"/>
      <c r="B103" s="53"/>
      <c r="C103" s="53"/>
      <c r="D103" s="53"/>
      <c r="E103" s="53"/>
      <c r="F103" s="53"/>
    </row>
    <row r="104" spans="1:6" s="54" customFormat="1">
      <c r="A104" s="53"/>
      <c r="B104" s="164"/>
      <c r="C104" s="164"/>
      <c r="D104" s="164"/>
      <c r="E104" s="165"/>
      <c r="F104" s="164"/>
    </row>
    <row r="105" spans="1:6" s="54" customFormat="1">
      <c r="A105" s="53"/>
      <c r="B105" s="166"/>
      <c r="C105" s="53"/>
      <c r="D105" s="53"/>
      <c r="E105" s="53"/>
      <c r="F105" s="53"/>
    </row>
    <row r="106" spans="1:6" s="54" customFormat="1">
      <c r="A106" s="53"/>
      <c r="B106" s="166"/>
      <c r="C106" s="53"/>
      <c r="D106" s="53"/>
      <c r="E106" s="153"/>
      <c r="F106" s="166"/>
    </row>
    <row r="107" spans="1:6" s="54" customFormat="1">
      <c r="A107" s="53"/>
      <c r="B107" s="166"/>
      <c r="C107" s="53"/>
      <c r="D107" s="53"/>
      <c r="E107" s="153"/>
      <c r="F107" s="166"/>
    </row>
    <row r="108" spans="1:6" s="54" customFormat="1">
      <c r="A108" s="53"/>
      <c r="B108" s="53"/>
      <c r="C108" s="53"/>
      <c r="D108" s="53"/>
      <c r="E108" s="153"/>
      <c r="F108" s="166"/>
    </row>
    <row r="109" spans="1:6" s="54" customFormat="1">
      <c r="A109" s="53"/>
      <c r="B109" s="53"/>
      <c r="C109" s="53"/>
      <c r="D109" s="53"/>
      <c r="E109" s="153"/>
      <c r="F109" s="53"/>
    </row>
    <row r="110" spans="1:6" s="54" customFormat="1">
      <c r="A110" s="63"/>
      <c r="B110" s="63"/>
      <c r="C110" s="63"/>
      <c r="D110" s="63"/>
      <c r="E110" s="63"/>
      <c r="F110" s="169"/>
    </row>
    <row r="117" spans="1:6" s="54" customFormat="1" ht="15.6">
      <c r="A117" s="170"/>
      <c r="B117" s="53"/>
      <c r="C117" s="53"/>
      <c r="D117" s="53"/>
      <c r="E117" s="53"/>
      <c r="F117" s="53"/>
    </row>
    <row r="119" spans="1:6" s="54" customFormat="1">
      <c r="A119" s="90"/>
      <c r="B119" s="53"/>
      <c r="C119" s="53"/>
      <c r="D119" s="53"/>
      <c r="E119" s="53"/>
      <c r="F119" s="53"/>
    </row>
    <row r="120" spans="1:6" s="54" customFormat="1">
      <c r="A120" s="63"/>
      <c r="B120" s="53"/>
      <c r="C120" s="53"/>
      <c r="D120" s="53"/>
      <c r="E120" s="53"/>
      <c r="F120" s="53"/>
    </row>
    <row r="122" spans="1:6" s="54" customFormat="1">
      <c r="A122" s="53"/>
      <c r="B122" s="164"/>
      <c r="C122" s="164"/>
      <c r="D122" s="164"/>
      <c r="E122" s="165"/>
      <c r="F122" s="164"/>
    </row>
    <row r="124" spans="1:6" s="54" customFormat="1">
      <c r="A124" s="53"/>
      <c r="B124" s="53"/>
      <c r="C124" s="53"/>
      <c r="D124" s="53"/>
      <c r="E124" s="153"/>
      <c r="F124" s="166"/>
    </row>
    <row r="125" spans="1:6" s="54" customFormat="1">
      <c r="A125" s="53"/>
      <c r="B125" s="53"/>
      <c r="C125" s="53"/>
      <c r="D125" s="53"/>
      <c r="E125" s="153"/>
      <c r="F125" s="166"/>
    </row>
    <row r="126" spans="1:6" s="54" customFormat="1">
      <c r="A126" s="53"/>
      <c r="B126" s="166"/>
      <c r="C126" s="53"/>
      <c r="D126" s="53"/>
      <c r="E126" s="153"/>
      <c r="F126" s="166"/>
    </row>
    <row r="127" spans="1:6" s="54" customFormat="1">
      <c r="A127" s="53"/>
      <c r="B127" s="166"/>
      <c r="C127" s="53"/>
      <c r="D127" s="53"/>
      <c r="E127" s="153"/>
      <c r="F127" s="166"/>
    </row>
    <row r="128" spans="1:6" s="54" customFormat="1">
      <c r="A128" s="63"/>
      <c r="B128" s="63"/>
      <c r="C128" s="63"/>
      <c r="D128" s="63"/>
      <c r="E128" s="63"/>
      <c r="F128" s="167"/>
    </row>
    <row r="144" spans="1:1" ht="15.6">
      <c r="A144" s="1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Données de base</vt:lpstr>
      <vt:lpstr>Ventes</vt:lpstr>
      <vt:lpstr>Export</vt:lpstr>
      <vt:lpstr>kWh par m3v</vt:lpstr>
    </vt:vector>
  </TitlesOfParts>
  <Company>Waldwirtschaft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Pelloux Pierre-André</dc:creator>
  <cp:lastModifiedBy>Pelloux Pierre-André</cp:lastModifiedBy>
  <cp:lastPrinted>2007-05-16T10:47:36Z</cp:lastPrinted>
  <dcterms:created xsi:type="dcterms:W3CDTF">2007-05-16T10:08:39Z</dcterms:created>
  <dcterms:modified xsi:type="dcterms:W3CDTF">2025-01-07T10:23:24Z</dcterms:modified>
</cp:coreProperties>
</file>